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isilon.otsu.local\jimu\F1410\72.民間施設整備\01_公募関係\R6\R6.7募集（地域型）\1.募集要領等\"/>
    </mc:Choice>
  </mc:AlternateContent>
  <xr:revisionPtr revIDLastSave="0" documentId="13_ncr:1_{FDADD828-5A26-4DF6-85AD-F49056C00F97}" xr6:coauthVersionLast="47" xr6:coauthVersionMax="47" xr10:uidLastSave="{00000000-0000-0000-0000-000000000000}"/>
  <bookViews>
    <workbookView xWindow="-120" yWindow="-120" windowWidth="29040" windowHeight="15720" activeTab="1" xr2:uid="{00000000-000D-0000-FFFF-FFFF00000000}"/>
  </bookViews>
  <sheets>
    <sheet name="選択リスト" sheetId="14" r:id="rId1"/>
    <sheet name="様式第２号－１" sheetId="3" r:id="rId2"/>
    <sheet name="様式第２号－２" sheetId="4" r:id="rId3"/>
    <sheet name="様式第２号記入要領" sheetId="26" r:id="rId4"/>
    <sheet name="様式第２号－１ (記入例)" sheetId="27" r:id="rId5"/>
    <sheet name="様式第２号－２ (記入例)" sheetId="28" r:id="rId6"/>
    <sheet name="様式第２号別紙１" sheetId="7" r:id="rId7"/>
    <sheet name="様式第２号別紙２" sheetId="8" r:id="rId8"/>
    <sheet name="様式第２号別紙３" sheetId="10" r:id="rId9"/>
    <sheet name="様式第１号" sheetId="1" r:id="rId10"/>
    <sheet name="様式第１号記入要領" sheetId="2" r:id="rId11"/>
    <sheet name="協議一覧（各都道府県毎にまとめてください）" sheetId="16" r:id="rId12"/>
    <sheet name="変更協議用理由書様式" sheetId="23" r:id="rId13"/>
    <sheet name="【１】按分率算定表（本体）" sheetId="11" r:id="rId14"/>
    <sheet name="【２】按分率算定表 (解体・仮設)" sheetId="12" r:id="rId15"/>
    <sheet name="【３】実支出予定額算定表" sheetId="13" r:id="rId16"/>
  </sheets>
  <definedNames>
    <definedName name="_xlnm.Print_Area" localSheetId="13">'【１】按分率算定表（本体）'!$A$1:$Q$60</definedName>
    <definedName name="_xlnm.Print_Area" localSheetId="14">'【２】按分率算定表 (解体・仮設)'!$A$1:$Q$60</definedName>
    <definedName name="_xlnm.Print_Area" localSheetId="15">【３】実支出予定額算定表!$A$1:$M$34</definedName>
    <definedName name="_xlnm.Print_Area" localSheetId="12">変更協議用理由書様式!$A$1:$J$33</definedName>
    <definedName name="_xlnm.Print_Area" localSheetId="9">様式第１号!$A$1:$I$17</definedName>
    <definedName name="_xlnm.Print_Area" localSheetId="1">'様式第２号－１'!$A$1:$BO$61</definedName>
    <definedName name="_xlnm.Print_Area" localSheetId="4">'様式第２号－１ (記入例)'!$A$1:$BO$61</definedName>
    <definedName name="_xlnm.Print_Area" localSheetId="2">'様式第２号－２'!$A$1:$BS$52</definedName>
    <definedName name="_xlnm.Print_Area" localSheetId="5">'様式第２号－２ (記入例)'!$A$1:$BS$52</definedName>
    <definedName name="_xlnm.Print_Area" localSheetId="3">様式第２号記入要領!$A$1:$J$93</definedName>
    <definedName name="_xlnm.Print_Area" localSheetId="6">様式第２号別紙１!$A$1:$J$32</definedName>
    <definedName name="_xlnm.Print_Area" localSheetId="7">様式第２号別紙２!$A$1:$J$19</definedName>
    <definedName name="_xlnm.Print_Area" localSheetId="8">様式第２号別紙３!$A$1:$J$19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 i="4" l="1"/>
  <c r="I11" i="1"/>
  <c r="BF5" i="16"/>
  <c r="BB5" i="16"/>
  <c r="AQ5" i="16"/>
  <c r="I28" i="13"/>
  <c r="J28" i="13" s="1"/>
  <c r="L28" i="13"/>
  <c r="M28" i="13" s="1"/>
  <c r="BY37" i="27"/>
  <c r="BY37" i="3"/>
  <c r="AR5" i="16"/>
  <c r="BX44" i="27" l="1"/>
  <c r="BX44" i="3"/>
  <c r="BY44" i="3" s="1"/>
  <c r="BX43" i="3"/>
  <c r="BY43" i="3" s="1"/>
  <c r="AO5" i="16" l="1"/>
  <c r="AN5" i="16"/>
  <c r="AM5" i="16"/>
  <c r="AQ20" i="28" l="1"/>
  <c r="BU15" i="4"/>
  <c r="BV15" i="4" s="1"/>
  <c r="BU17" i="4"/>
  <c r="BV17" i="4" s="1"/>
  <c r="BU18" i="4"/>
  <c r="BV18" i="4" s="1"/>
  <c r="AY15" i="4"/>
  <c r="AY16" i="4"/>
  <c r="AQ20" i="4" l="1"/>
  <c r="D11" i="1"/>
  <c r="L1" i="8"/>
  <c r="L53" i="3"/>
  <c r="BV38" i="3"/>
  <c r="BU7" i="28" l="1"/>
  <c r="BU9" i="28"/>
  <c r="AD3" i="28" l="1"/>
  <c r="BT7" i="28"/>
  <c r="BV7" i="28" s="1"/>
  <c r="H3" i="28"/>
  <c r="BD2" i="28"/>
  <c r="BU51" i="28"/>
  <c r="BV51" i="28" s="1"/>
  <c r="BU50" i="28"/>
  <c r="BV50" i="28" s="1"/>
  <c r="AY49" i="28"/>
  <c r="AS49" i="28"/>
  <c r="AM49" i="28"/>
  <c r="AF49" i="28"/>
  <c r="Z49" i="28"/>
  <c r="T49" i="28"/>
  <c r="M49" i="28"/>
  <c r="BE47" i="28"/>
  <c r="BE49" i="28" s="1"/>
  <c r="BU46" i="28"/>
  <c r="BV46" i="28" s="1"/>
  <c r="BU33" i="28"/>
  <c r="BV33" i="28" s="1"/>
  <c r="AQ29" i="28"/>
  <c r="AY29" i="28" s="1"/>
  <c r="AY20" i="28"/>
  <c r="U20" i="28"/>
  <c r="BU17" i="28"/>
  <c r="BV17" i="28" s="1"/>
  <c r="U17" i="28"/>
  <c r="U30" i="28" s="1"/>
  <c r="AY16" i="28"/>
  <c r="BU15" i="28"/>
  <c r="BV15" i="28" s="1"/>
  <c r="AY15" i="28"/>
  <c r="AB9" i="28"/>
  <c r="BU5" i="28" s="1"/>
  <c r="BC7" i="28"/>
  <c r="BC9" i="28" s="1"/>
  <c r="AB7" i="28"/>
  <c r="BU6" i="28"/>
  <c r="BV6" i="28" s="1"/>
  <c r="BC6" i="28"/>
  <c r="AB6" i="28"/>
  <c r="BX29" i="27"/>
  <c r="BY29" i="27" s="1"/>
  <c r="AH54" i="27"/>
  <c r="L54" i="27"/>
  <c r="AH53" i="27"/>
  <c r="AH55" i="27" s="1"/>
  <c r="L53" i="27"/>
  <c r="L55" i="27" s="1"/>
  <c r="BX49" i="27"/>
  <c r="BY49" i="27" s="1"/>
  <c r="AH46" i="27"/>
  <c r="L46" i="27"/>
  <c r="BY44" i="27"/>
  <c r="BX43" i="27"/>
  <c r="BY43" i="27" s="1"/>
  <c r="BX42" i="27"/>
  <c r="BY42" i="27" s="1"/>
  <c r="BX41" i="27"/>
  <c r="BY41" i="27" s="1"/>
  <c r="BX40" i="27"/>
  <c r="BY40" i="27" s="1"/>
  <c r="BX39" i="27"/>
  <c r="BY39" i="27" s="1"/>
  <c r="BX38" i="27"/>
  <c r="BY38" i="27" s="1"/>
  <c r="BV38" i="27"/>
  <c r="BW38" i="27" s="1"/>
  <c r="BX37" i="27"/>
  <c r="BX31" i="27"/>
  <c r="BY31" i="27" s="1"/>
  <c r="BV31" i="27"/>
  <c r="BW31" i="27" s="1"/>
  <c r="BX23" i="27"/>
  <c r="BY23" i="27" s="1"/>
  <c r="BX22" i="27"/>
  <c r="BY22" i="27" s="1"/>
  <c r="BX21" i="27"/>
  <c r="BY21" i="27" s="1"/>
  <c r="BP21" i="27"/>
  <c r="BX20" i="27"/>
  <c r="BY20" i="27" s="1"/>
  <c r="BP20" i="27"/>
  <c r="H20" i="27"/>
  <c r="BX19" i="27"/>
  <c r="BY19" i="27" s="1"/>
  <c r="BP19" i="27"/>
  <c r="BX18" i="27"/>
  <c r="BY18" i="27" s="1"/>
  <c r="BP18" i="27"/>
  <c r="P17" i="27"/>
  <c r="BX16" i="27"/>
  <c r="BY16" i="27" s="1"/>
  <c r="U16" i="27"/>
  <c r="Z16" i="27" s="1"/>
  <c r="K16" i="27"/>
  <c r="F16" i="27" s="1"/>
  <c r="BX14" i="27"/>
  <c r="BY14" i="27" s="1"/>
  <c r="AA14" i="27"/>
  <c r="BX13" i="27"/>
  <c r="BY13" i="27" s="1"/>
  <c r="BV13" i="27"/>
  <c r="BW13" i="27" s="1"/>
  <c r="BP13" i="27"/>
  <c r="BX51" i="27" s="1"/>
  <c r="BY51" i="27" s="1"/>
  <c r="AW13" i="27"/>
  <c r="BX12" i="27"/>
  <c r="BY12" i="27" s="1"/>
  <c r="BX11" i="27"/>
  <c r="BY11" i="27" s="1"/>
  <c r="BT11" i="27"/>
  <c r="BS11" i="27"/>
  <c r="BX10" i="27"/>
  <c r="BY10" i="27" s="1"/>
  <c r="BX8" i="27"/>
  <c r="BY8" i="27" s="1"/>
  <c r="BX6" i="27"/>
  <c r="BY6" i="27" s="1"/>
  <c r="L18" i="7"/>
  <c r="M18" i="7" s="1"/>
  <c r="L11" i="7"/>
  <c r="M11" i="7" s="1"/>
  <c r="L9" i="7"/>
  <c r="M9" i="7" s="1"/>
  <c r="BU51" i="4"/>
  <c r="BU50" i="4"/>
  <c r="BV50" i="4" s="1"/>
  <c r="BX18" i="3"/>
  <c r="BX39" i="3"/>
  <c r="BX38" i="3"/>
  <c r="BX41" i="3"/>
  <c r="BY41" i="3" s="1"/>
  <c r="BX40" i="3"/>
  <c r="BW38" i="3"/>
  <c r="BX29" i="3"/>
  <c r="BX14" i="3"/>
  <c r="BY14" i="3" s="1"/>
  <c r="BV13" i="3"/>
  <c r="BW13" i="3" s="1"/>
  <c r="BX23" i="3"/>
  <c r="BX16" i="3"/>
  <c r="BX12" i="3"/>
  <c r="BX13" i="3"/>
  <c r="L12" i="8"/>
  <c r="BU33" i="4"/>
  <c r="L22" i="7"/>
  <c r="BU6" i="4"/>
  <c r="L47" i="27" l="1"/>
  <c r="BU8" i="28"/>
  <c r="BV8" i="28" s="1"/>
  <c r="BU18" i="28"/>
  <c r="BV18" i="28" s="1"/>
  <c r="AB8" i="28"/>
  <c r="BV5" i="28"/>
  <c r="BV9" i="28"/>
  <c r="BC8" i="28"/>
  <c r="BX24" i="27"/>
  <c r="L56" i="27"/>
  <c r="BX25" i="27"/>
  <c r="BY25" i="27" s="1"/>
  <c r="P17" i="3"/>
  <c r="L58" i="27" l="1"/>
  <c r="L60" i="27" s="1"/>
  <c r="F47" i="28" s="1"/>
  <c r="F49" i="28" s="1"/>
  <c r="BX1" i="27"/>
  <c r="Z1" i="27" s="1"/>
  <c r="BY24" i="27"/>
  <c r="AY20" i="4"/>
  <c r="AQ29" i="4"/>
  <c r="BK47" i="28" l="1"/>
  <c r="BK49" i="28" s="1"/>
  <c r="BU48" i="28"/>
  <c r="BV48" i="28" s="1"/>
  <c r="BX42" i="3"/>
  <c r="BY42" i="3" s="1"/>
  <c r="BX49" i="3"/>
  <c r="BY49" i="3" s="1"/>
  <c r="AP5" i="16"/>
  <c r="BX31" i="3"/>
  <c r="BY31" i="3" s="1"/>
  <c r="BU1" i="28" l="1"/>
  <c r="V1" i="28" s="1"/>
  <c r="BT11" i="3"/>
  <c r="BP13" i="3"/>
  <c r="BX51" i="3" s="1"/>
  <c r="BY51" i="3" s="1"/>
  <c r="BS11" i="3"/>
  <c r="BX11" i="3"/>
  <c r="BY11" i="3" s="1"/>
  <c r="BX10" i="3" l="1"/>
  <c r="BX8" i="3"/>
  <c r="BX6" i="3"/>
  <c r="M22" i="7" l="1"/>
  <c r="E26" i="7"/>
  <c r="U20" i="4"/>
  <c r="BX37" i="3" l="1"/>
  <c r="M12" i="8" l="1"/>
  <c r="L8" i="10"/>
  <c r="M8" i="10" s="1"/>
  <c r="L8" i="8"/>
  <c r="L2" i="10" l="1"/>
  <c r="C2" i="10" s="1"/>
  <c r="C2" i="8"/>
  <c r="M8" i="8"/>
  <c r="H26" i="7"/>
  <c r="BV51" i="4"/>
  <c r="L1" i="7" l="1"/>
  <c r="D1" i="7" s="1"/>
  <c r="BV33" i="4"/>
  <c r="BT7" i="4" l="1"/>
  <c r="BV6" i="4"/>
  <c r="AB9" i="4"/>
  <c r="AB6" i="4"/>
  <c r="BY40" i="3"/>
  <c r="BY39" i="3"/>
  <c r="BY38" i="3"/>
  <c r="I14" i="7" l="1"/>
  <c r="BU5" i="4"/>
  <c r="BV5" i="4" s="1"/>
  <c r="BU7" i="4"/>
  <c r="BV7" i="4" s="1"/>
  <c r="BX19" i="3" l="1"/>
  <c r="BV31" i="3"/>
  <c r="BW31" i="3" s="1"/>
  <c r="BY29" i="3"/>
  <c r="BY6" i="3"/>
  <c r="BP21" i="3"/>
  <c r="BP20" i="3"/>
  <c r="BX25" i="3" s="1"/>
  <c r="BP19" i="3"/>
  <c r="BP18" i="3"/>
  <c r="U16" i="3"/>
  <c r="Z16" i="3" s="1"/>
  <c r="K16" i="3"/>
  <c r="F16" i="3" s="1"/>
  <c r="BY23" i="3"/>
  <c r="BX24" i="3" l="1"/>
  <c r="BY25" i="3"/>
  <c r="BX22" i="3"/>
  <c r="BY22" i="3" s="1"/>
  <c r="BX21" i="3"/>
  <c r="BY21" i="3" s="1"/>
  <c r="BX20" i="3"/>
  <c r="BY20" i="3" s="1"/>
  <c r="BY19" i="3"/>
  <c r="H20" i="3"/>
  <c r="BY18" i="3" s="1"/>
  <c r="BY16" i="3"/>
  <c r="BY13" i="3"/>
  <c r="BY12" i="3"/>
  <c r="AA14" i="3" l="1"/>
  <c r="BY10" i="3"/>
  <c r="AW13" i="3"/>
  <c r="BY8" i="3"/>
  <c r="BY24" i="3"/>
  <c r="BU9" i="4" l="1"/>
  <c r="BV9" i="4" s="1"/>
  <c r="BX1" i="3"/>
  <c r="Z1" i="3" s="1"/>
  <c r="BD2" i="4"/>
  <c r="I5" i="16" l="1"/>
  <c r="C11" i="1"/>
  <c r="H5" i="10"/>
  <c r="H5" i="8"/>
  <c r="H5" i="7"/>
  <c r="H14" i="8"/>
  <c r="AW5" i="16" l="1"/>
  <c r="AU5" i="16" l="1"/>
  <c r="BA5" i="16"/>
  <c r="AZ5" i="16"/>
  <c r="AX5" i="16"/>
  <c r="AT5" i="16"/>
  <c r="AS5" i="16"/>
  <c r="L5" i="16" l="1"/>
  <c r="F11" i="1"/>
  <c r="E11" i="1"/>
  <c r="N5" i="16" l="1"/>
  <c r="M5" i="16"/>
  <c r="H5" i="16"/>
  <c r="G5" i="16"/>
  <c r="L54" i="3" l="1"/>
  <c r="AH54" i="3"/>
  <c r="AH53" i="3" l="1"/>
  <c r="H11" i="1" l="1"/>
  <c r="AY5" i="16"/>
  <c r="AV5" i="16" s="1"/>
  <c r="AH46" i="3" l="1"/>
  <c r="AH55" i="3" l="1"/>
  <c r="E5" i="12"/>
  <c r="D5" i="12"/>
  <c r="C5" i="12"/>
  <c r="E5" i="11"/>
  <c r="D5" i="11"/>
  <c r="C5" i="11"/>
  <c r="AY49" i="4" l="1"/>
  <c r="AS49" i="4"/>
  <c r="AM49" i="4"/>
  <c r="AF49" i="4"/>
  <c r="Z49" i="4"/>
  <c r="M49" i="4"/>
  <c r="I5" i="14"/>
  <c r="I4" i="14"/>
  <c r="I3" i="14"/>
  <c r="I2" i="14"/>
  <c r="U17" i="4"/>
  <c r="U30" i="4" s="1"/>
  <c r="G6" i="1" l="1"/>
  <c r="B11" i="1"/>
  <c r="A11" i="1"/>
  <c r="H11" i="8" l="1"/>
  <c r="H10" i="8"/>
  <c r="H13" i="10"/>
  <c r="H12" i="10"/>
  <c r="H11" i="10"/>
  <c r="H10" i="10"/>
  <c r="A17" i="10"/>
  <c r="H6" i="10"/>
  <c r="H4" i="10"/>
  <c r="H6" i="8"/>
  <c r="I4" i="8"/>
  <c r="H6" i="7"/>
  <c r="I4" i="7"/>
  <c r="AE5" i="16"/>
  <c r="AD5" i="16"/>
  <c r="AC5" i="16"/>
  <c r="AB5" i="16"/>
  <c r="AA5" i="16"/>
  <c r="Z5" i="16"/>
  <c r="Y5" i="16"/>
  <c r="X5" i="16"/>
  <c r="W5" i="16"/>
  <c r="V5" i="16"/>
  <c r="U5" i="16"/>
  <c r="T5" i="16"/>
  <c r="S5" i="16"/>
  <c r="R5" i="16"/>
  <c r="BC7" i="4"/>
  <c r="BC6" i="4"/>
  <c r="AB7" i="4"/>
  <c r="AB8" i="4" s="1"/>
  <c r="H3" i="4"/>
  <c r="F5" i="16"/>
  <c r="E5" i="16"/>
  <c r="C5" i="16"/>
  <c r="B5" i="16"/>
  <c r="L55" i="3"/>
  <c r="L56" i="3" s="1"/>
  <c r="L46" i="3"/>
  <c r="BU8" i="4" l="1"/>
  <c r="BV8" i="4" s="1"/>
  <c r="L47" i="3"/>
  <c r="P5" i="16"/>
  <c r="O5" i="16"/>
  <c r="AH5" i="16"/>
  <c r="AG5" i="16"/>
  <c r="BC9" i="4"/>
  <c r="BC8" i="4"/>
  <c r="H14" i="10"/>
  <c r="AF5" i="16"/>
  <c r="D5" i="16"/>
  <c r="L58" i="3" l="1"/>
  <c r="L60" i="3" s="1"/>
  <c r="Q5" i="16"/>
  <c r="J5" i="16"/>
  <c r="G11" i="1" l="1"/>
  <c r="F47" i="4"/>
  <c r="K5" i="16"/>
  <c r="H21" i="13"/>
  <c r="L19" i="13"/>
  <c r="I19" i="13"/>
  <c r="K17" i="13"/>
  <c r="H17" i="13"/>
  <c r="J8" i="13"/>
  <c r="I8" i="13"/>
  <c r="H8" i="13"/>
  <c r="J4" i="13"/>
  <c r="I4" i="13"/>
  <c r="H4" i="13"/>
  <c r="E51" i="12"/>
  <c r="D51" i="12"/>
  <c r="C51" i="12"/>
  <c r="L50" i="12"/>
  <c r="I50" i="12"/>
  <c r="F50" i="12"/>
  <c r="L49" i="12"/>
  <c r="I49" i="12"/>
  <c r="F49" i="12"/>
  <c r="L48" i="12"/>
  <c r="I48" i="12"/>
  <c r="F48" i="12"/>
  <c r="L47" i="12"/>
  <c r="I47" i="12"/>
  <c r="F47" i="12"/>
  <c r="L46" i="12"/>
  <c r="I46" i="12"/>
  <c r="F46" i="12"/>
  <c r="L45" i="12"/>
  <c r="I45" i="12"/>
  <c r="F45" i="12"/>
  <c r="L44" i="12"/>
  <c r="I44" i="12"/>
  <c r="F44" i="12"/>
  <c r="L43" i="12"/>
  <c r="I43" i="12"/>
  <c r="F43" i="12"/>
  <c r="L42" i="12"/>
  <c r="I42" i="12"/>
  <c r="F42" i="12"/>
  <c r="L41" i="12"/>
  <c r="I41" i="12"/>
  <c r="F41" i="12"/>
  <c r="L40" i="12"/>
  <c r="I40" i="12"/>
  <c r="F40" i="12"/>
  <c r="L39" i="12"/>
  <c r="I39" i="12"/>
  <c r="F39" i="12"/>
  <c r="L38" i="12"/>
  <c r="I38" i="12"/>
  <c r="F38" i="12"/>
  <c r="L37" i="12"/>
  <c r="I37" i="12"/>
  <c r="F37" i="12"/>
  <c r="L36" i="12"/>
  <c r="I36" i="12"/>
  <c r="F36" i="12"/>
  <c r="L35" i="12"/>
  <c r="I35" i="12"/>
  <c r="F35" i="12"/>
  <c r="L34" i="12"/>
  <c r="I34" i="12"/>
  <c r="F34" i="12"/>
  <c r="L33" i="12"/>
  <c r="I33" i="12"/>
  <c r="F33" i="12"/>
  <c r="L32" i="12"/>
  <c r="I32" i="12"/>
  <c r="F32" i="12"/>
  <c r="L31" i="12"/>
  <c r="I31" i="12"/>
  <c r="F31" i="12"/>
  <c r="L30" i="12"/>
  <c r="I30" i="12"/>
  <c r="F30" i="12"/>
  <c r="L29" i="12"/>
  <c r="I29" i="12"/>
  <c r="F29" i="12"/>
  <c r="L28" i="12"/>
  <c r="I28" i="12"/>
  <c r="F28" i="12"/>
  <c r="L27" i="12"/>
  <c r="I27" i="12"/>
  <c r="F27" i="12"/>
  <c r="L26" i="12"/>
  <c r="I26" i="12"/>
  <c r="F26" i="12"/>
  <c r="L25" i="12"/>
  <c r="I25" i="12"/>
  <c r="F25" i="12"/>
  <c r="L24" i="12"/>
  <c r="I24" i="12"/>
  <c r="F24" i="12"/>
  <c r="L23" i="12"/>
  <c r="I23" i="12"/>
  <c r="F23" i="12"/>
  <c r="L22" i="12"/>
  <c r="I22" i="12"/>
  <c r="F22" i="12"/>
  <c r="L21" i="12"/>
  <c r="I21" i="12"/>
  <c r="F21" i="12"/>
  <c r="L20" i="12"/>
  <c r="I20" i="12"/>
  <c r="F20" i="12"/>
  <c r="L19" i="12"/>
  <c r="I19" i="12"/>
  <c r="F19" i="12"/>
  <c r="L18" i="12"/>
  <c r="I18" i="12"/>
  <c r="F18" i="12"/>
  <c r="L17" i="12"/>
  <c r="I17" i="12"/>
  <c r="F17" i="12"/>
  <c r="L16" i="12"/>
  <c r="I16" i="12"/>
  <c r="F16" i="12"/>
  <c r="L15" i="12"/>
  <c r="I15" i="12"/>
  <c r="F15" i="12"/>
  <c r="L14" i="12"/>
  <c r="I14" i="12"/>
  <c r="F14" i="12"/>
  <c r="L13" i="12"/>
  <c r="I13" i="12"/>
  <c r="F13" i="12"/>
  <c r="L12" i="12"/>
  <c r="I12" i="12"/>
  <c r="F12" i="12"/>
  <c r="L11" i="12"/>
  <c r="I11" i="12"/>
  <c r="F11" i="12"/>
  <c r="E51" i="11"/>
  <c r="D51" i="11"/>
  <c r="C51" i="11"/>
  <c r="L50" i="11"/>
  <c r="I50" i="11"/>
  <c r="F50" i="11"/>
  <c r="L49" i="11"/>
  <c r="I49" i="11"/>
  <c r="F49" i="11"/>
  <c r="L48" i="11"/>
  <c r="I48" i="11"/>
  <c r="F48" i="11"/>
  <c r="L47" i="11"/>
  <c r="I47" i="11"/>
  <c r="F47" i="11"/>
  <c r="L46" i="11"/>
  <c r="I46" i="11"/>
  <c r="F46" i="11"/>
  <c r="L45" i="11"/>
  <c r="I45" i="11"/>
  <c r="F45" i="11"/>
  <c r="L44" i="11"/>
  <c r="I44" i="11"/>
  <c r="F44" i="11"/>
  <c r="L43" i="11"/>
  <c r="I43" i="11"/>
  <c r="F43" i="11"/>
  <c r="L42" i="11"/>
  <c r="I42" i="11"/>
  <c r="F42" i="11"/>
  <c r="L41" i="11"/>
  <c r="I41" i="11"/>
  <c r="F41" i="11"/>
  <c r="L40" i="11"/>
  <c r="I40" i="11"/>
  <c r="F40" i="11"/>
  <c r="L39" i="11"/>
  <c r="I39" i="11"/>
  <c r="F39" i="11"/>
  <c r="L38" i="11"/>
  <c r="I38" i="11"/>
  <c r="F38" i="11"/>
  <c r="L37" i="11"/>
  <c r="I37" i="11"/>
  <c r="F37" i="11"/>
  <c r="L36" i="11"/>
  <c r="I36" i="11"/>
  <c r="F36" i="11"/>
  <c r="L35" i="11"/>
  <c r="I35" i="11"/>
  <c r="F35" i="11"/>
  <c r="L34" i="11"/>
  <c r="I34" i="11"/>
  <c r="F34" i="11"/>
  <c r="L33" i="11"/>
  <c r="I33" i="11"/>
  <c r="F33" i="11"/>
  <c r="L32" i="11"/>
  <c r="I32" i="11"/>
  <c r="F32" i="11"/>
  <c r="L31" i="11"/>
  <c r="I31" i="11"/>
  <c r="F31" i="11"/>
  <c r="L30" i="11"/>
  <c r="I30" i="11"/>
  <c r="F30" i="11"/>
  <c r="L29" i="11"/>
  <c r="I29" i="11"/>
  <c r="F29" i="11"/>
  <c r="L28" i="11"/>
  <c r="I28" i="11"/>
  <c r="F28" i="11"/>
  <c r="L27" i="11"/>
  <c r="I27" i="11"/>
  <c r="F27" i="11"/>
  <c r="L26" i="11"/>
  <c r="I26" i="11"/>
  <c r="F26" i="11"/>
  <c r="L25" i="11"/>
  <c r="I25" i="11"/>
  <c r="F25" i="11"/>
  <c r="L24" i="11"/>
  <c r="I24" i="11"/>
  <c r="F24" i="11"/>
  <c r="L23" i="11"/>
  <c r="I23" i="11"/>
  <c r="F23" i="11"/>
  <c r="L22" i="11"/>
  <c r="I22" i="11"/>
  <c r="F22" i="11"/>
  <c r="L21" i="11"/>
  <c r="I21" i="11"/>
  <c r="F21" i="11"/>
  <c r="L20" i="11"/>
  <c r="I20" i="11"/>
  <c r="F20" i="11"/>
  <c r="L19" i="11"/>
  <c r="I19" i="11"/>
  <c r="F19" i="11"/>
  <c r="L18" i="11"/>
  <c r="I18" i="11"/>
  <c r="F18" i="11"/>
  <c r="L17" i="11"/>
  <c r="I17" i="11"/>
  <c r="F17" i="11"/>
  <c r="L16" i="11"/>
  <c r="I16" i="11"/>
  <c r="F16" i="11"/>
  <c r="L15" i="11"/>
  <c r="I15" i="11"/>
  <c r="F15" i="11"/>
  <c r="L14" i="11"/>
  <c r="I14" i="11"/>
  <c r="F14" i="11"/>
  <c r="L13" i="11"/>
  <c r="I13" i="11"/>
  <c r="F13" i="11"/>
  <c r="L12" i="11"/>
  <c r="I12" i="11"/>
  <c r="F12" i="11"/>
  <c r="L11" i="11"/>
  <c r="I11" i="11"/>
  <c r="I51" i="11" s="1"/>
  <c r="F11" i="11"/>
  <c r="K21" i="13" l="1"/>
  <c r="F49" i="4"/>
  <c r="H15" i="13"/>
  <c r="H14" i="13" s="1"/>
  <c r="H13" i="13" s="1"/>
  <c r="I51" i="12"/>
  <c r="L51" i="12"/>
  <c r="L51" i="11"/>
  <c r="F51" i="12"/>
  <c r="F51" i="11"/>
  <c r="D55" i="11" s="1"/>
  <c r="D58" i="11" s="1"/>
  <c r="M7" i="13" s="1"/>
  <c r="D56" i="11"/>
  <c r="D55" i="12"/>
  <c r="D56" i="12"/>
  <c r="AY29" i="4"/>
  <c r="L21" i="13" l="1"/>
  <c r="I27" i="13"/>
  <c r="J27" i="13" s="1"/>
  <c r="L26" i="13"/>
  <c r="M26" i="13" s="1"/>
  <c r="L27" i="13"/>
  <c r="M27" i="13" s="1"/>
  <c r="I18" i="13"/>
  <c r="L25" i="13"/>
  <c r="M25" i="13" s="1"/>
  <c r="I26" i="13"/>
  <c r="J26" i="13" s="1"/>
  <c r="I25" i="13"/>
  <c r="J25" i="13" s="1"/>
  <c r="K15" i="13"/>
  <c r="K14" i="13" s="1"/>
  <c r="BU46" i="4"/>
  <c r="BE47" i="4"/>
  <c r="T49" i="4"/>
  <c r="D59" i="12"/>
  <c r="M4" i="13" s="1"/>
  <c r="I32" i="13"/>
  <c r="J32" i="13" s="1"/>
  <c r="I24" i="13"/>
  <c r="J24" i="13" s="1"/>
  <c r="I23" i="13"/>
  <c r="J23" i="13" s="1"/>
  <c r="I22" i="13"/>
  <c r="J22" i="13" s="1"/>
  <c r="L20" i="13"/>
  <c r="M20" i="13" s="1"/>
  <c r="L16" i="13"/>
  <c r="L22" i="13"/>
  <c r="M22" i="13" s="1"/>
  <c r="L24" i="13"/>
  <c r="M24" i="13" s="1"/>
  <c r="L23" i="13"/>
  <c r="M23" i="13" s="1"/>
  <c r="I20" i="13"/>
  <c r="J20" i="13" s="1"/>
  <c r="L18" i="13"/>
  <c r="I16" i="13"/>
  <c r="D58" i="12"/>
  <c r="M3" i="13" s="1"/>
  <c r="I21" i="13"/>
  <c r="J21" i="13" s="1"/>
  <c r="M21" i="13"/>
  <c r="D59" i="11"/>
  <c r="M8" i="13" s="1"/>
  <c r="BV46" i="4" l="1"/>
  <c r="BE49" i="4"/>
  <c r="BK47" i="4"/>
  <c r="I31" i="13"/>
  <c r="J31" i="13" s="1"/>
  <c r="I30" i="13"/>
  <c r="J30" i="13" s="1"/>
  <c r="L31" i="13"/>
  <c r="M31" i="13" s="1"/>
  <c r="L30" i="13"/>
  <c r="M30" i="13" s="1"/>
  <c r="J18" i="13"/>
  <c r="J17" i="13" s="1"/>
  <c r="I17" i="13"/>
  <c r="I15" i="13" s="1"/>
  <c r="M18" i="13"/>
  <c r="M17" i="13" s="1"/>
  <c r="L17" i="13"/>
  <c r="L15" i="13" s="1"/>
  <c r="M16" i="13"/>
  <c r="J16" i="13"/>
  <c r="L14" i="13" l="1"/>
  <c r="M15" i="13"/>
  <c r="M14" i="13" s="1"/>
  <c r="BU48" i="4"/>
  <c r="BU1" i="4" s="1"/>
  <c r="V1" i="4" s="1"/>
  <c r="BK49" i="4"/>
  <c r="J15" i="13"/>
  <c r="J14" i="13" s="1"/>
  <c r="J13" i="13" s="1"/>
  <c r="I14" i="13"/>
  <c r="I13" i="13" s="1"/>
  <c r="BV4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俊哉(sasaki-shunya)</author>
    <author>藤川 滉太(fujikawa-kouta)</author>
    <author>瀬下 大樹(SESHIMO Daiki)</author>
    <author>厚生労働省ネットワークシステム</author>
  </authors>
  <commentList>
    <comment ref="A2" authorId="0" shapeId="0" xr:uid="{5DD0D587-88CA-47AC-BF86-66557955217C}">
      <text>
        <r>
          <rPr>
            <b/>
            <sz val="11"/>
            <color indexed="81"/>
            <rFont val="Meiryo UI"/>
            <family val="3"/>
            <charset val="128"/>
          </rPr>
          <t>＞自治体担当者様
　○　黄色の欄に記入をお願いします。
　○　入力漏れ等がある場合、印刷範囲欄外にエラーが出るので、エラーの内容を確認してください。
　○　全てのエラーがなくなると、様式右上のエラーメッセージは消えます。
　○　警告メッセージが出ている場合、内容を確認してください。（問題なければ、警告メッセージが
　　　出ているままでも提出は可能です。）</t>
        </r>
      </text>
    </comment>
    <comment ref="AY6" authorId="1" shapeId="0" xr:uid="{8864EE8B-171D-48F6-9BA7-4C5130B78AF0}">
      <text>
        <r>
          <rPr>
            <b/>
            <sz val="9"/>
            <color indexed="81"/>
            <rFont val="MS P ゴシック"/>
            <family val="3"/>
            <charset val="128"/>
          </rPr>
          <t>市区町村の担当者名を記載してください。</t>
        </r>
        <r>
          <rPr>
            <sz val="9"/>
            <color indexed="81"/>
            <rFont val="MS P ゴシック"/>
            <family val="3"/>
            <charset val="128"/>
          </rPr>
          <t xml:space="preserve">
</t>
        </r>
      </text>
    </comment>
    <comment ref="F12" authorId="2" shapeId="0" xr:uid="{92D08388-E182-463A-BD8C-B67A5B7422D9}">
      <text>
        <r>
          <rPr>
            <b/>
            <sz val="9"/>
            <color indexed="81"/>
            <rFont val="MS P ゴシック"/>
            <family val="3"/>
            <charset val="128"/>
          </rPr>
          <t>認定こども園で保育所部分及び教育部分を同時に整備する場合に全体の整備区分をどのように定義するかは以下のルール（①～④の順）に基づいて行ってください。数字が小さい方のルールを優先してください。
①保育所部分又は教育部分が創設の場合→創設
②保育所部分が民老改築の場合→民老改築
③建物の駆体をいじる工事が含まれている場合→増改築又は改築
④定員の増員を図るための増築工事が含まれている場合であって、結果として全体（１～３号）の定員が増加した場合→増改築又は増築
※②でいう「民老改築」については、増改築整備も含みます。</t>
        </r>
      </text>
    </comment>
    <comment ref="L34" authorId="1" shapeId="0" xr:uid="{DB5DC69C-9FE9-4120-BBD8-16B271A2BFBF}">
      <text>
        <r>
          <rPr>
            <b/>
            <u/>
            <sz val="11"/>
            <color indexed="10"/>
            <rFont val="MS P ゴシック"/>
            <family val="3"/>
            <charset val="128"/>
          </rPr>
          <t>基準額はすべて切り捨て</t>
        </r>
        <r>
          <rPr>
            <b/>
            <sz val="11"/>
            <color indexed="81"/>
            <rFont val="MS P ゴシック"/>
            <family val="3"/>
            <charset val="128"/>
          </rPr>
          <t>で算出してください。設計料加算等、エクセル上で計算する場合は必ずROUNDDOWN関数を使用してください。</t>
        </r>
        <r>
          <rPr>
            <sz val="11"/>
            <color indexed="81"/>
            <rFont val="MS P ゴシック"/>
            <family val="3"/>
            <charset val="128"/>
          </rPr>
          <t xml:space="preserve">
</t>
        </r>
      </text>
    </comment>
    <comment ref="BE42" authorId="3" shapeId="0" xr:uid="{00000000-0006-0000-0100-000002000000}">
      <text>
        <r>
          <rPr>
            <b/>
            <sz val="9"/>
            <color indexed="81"/>
            <rFont val="ＭＳ Ｐゴシック"/>
            <family val="3"/>
            <charset val="128"/>
          </rPr>
          <t>今回施設整備を行う保育所等が所在する保育提供区域名を入力してください。</t>
        </r>
      </text>
    </comment>
    <comment ref="BE46" authorId="2" shapeId="0" xr:uid="{585EB5EC-F5C2-446D-A257-0DA8B6E349C7}">
      <text>
        <r>
          <rPr>
            <b/>
            <sz val="9"/>
            <color indexed="81"/>
            <rFont val="MS P ゴシック"/>
            <family val="3"/>
            <charset val="128"/>
          </rPr>
          <t>「○」の場合、様式第２号－２「工事（修繕）の内容・施設整備を必要とする理由」欄に木材をどのように利用しているか具体的に記載してください。</t>
        </r>
      </text>
    </comment>
    <comment ref="AH49" authorId="1" shapeId="0" xr:uid="{B6385B5A-DC45-4D44-AD02-0FB2672C4577}">
      <text>
        <r>
          <rPr>
            <b/>
            <sz val="9"/>
            <color indexed="81"/>
            <rFont val="MS P ゴシック"/>
            <family val="3"/>
            <charset val="128"/>
          </rPr>
          <t>保育所部分及び教育部分の両方に係る場合の48～54行目の記載については、補助率が異なる場合を除き、保育所等の欄に記載してください。（補助率が同じ場合は按分は不要です。）</t>
        </r>
      </text>
    </comment>
    <comment ref="BE53" authorId="2" shapeId="0" xr:uid="{EFD365F5-B2FE-4FA4-97BE-930330E6E31E}">
      <text>
        <r>
          <rPr>
            <b/>
            <sz val="9"/>
            <color indexed="81"/>
            <rFont val="MS P ゴシック"/>
            <family val="3"/>
            <charset val="128"/>
          </rPr>
          <t>整備する施設に根抵当権が設定されている場合は本交付金の交付対象外となりますのでご確認ください。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瀬下 大樹(SESHIMO Daiki)</author>
  </authors>
  <commentList>
    <comment ref="C6" authorId="0" shapeId="0" xr:uid="{C56AEBDF-42A5-487C-ACAA-C6A37B5A2714}">
      <text>
        <r>
          <rPr>
            <sz val="9"/>
            <color indexed="81"/>
            <rFont val="MS P ゴシック"/>
            <family val="3"/>
            <charset val="128"/>
          </rPr>
          <t xml:space="preserve">「創設」整備であっても、民営化に伴う場合は、整備前の定員を記載してください。
</t>
        </r>
      </text>
    </comment>
    <comment ref="U30" authorId="1" shapeId="0" xr:uid="{0A7A5EFF-B748-4A86-A64C-2ADABE2EFD6B}">
      <text>
        <r>
          <rPr>
            <b/>
            <sz val="9"/>
            <color indexed="81"/>
            <rFont val="MS P ゴシック"/>
            <family val="3"/>
            <charset val="128"/>
          </rPr>
          <t>様式第２号-1シートのＢＫ１４セル（整備後面積）と数値を一致させてください。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佐々木 俊哉(sasaki-shunya)</author>
    <author>藤川 滉太(fujikawa-kouta)</author>
    <author>瀬下 大樹(SESHIMO Daiki)</author>
    <author>厚生労働省ネットワークシステム</author>
  </authors>
  <commentList>
    <comment ref="A2" authorId="0" shapeId="0" xr:uid="{3D790085-B00D-4F77-911A-4FA046E53660}">
      <text>
        <r>
          <rPr>
            <b/>
            <sz val="11"/>
            <color indexed="81"/>
            <rFont val="Meiryo UI"/>
            <family val="3"/>
            <charset val="128"/>
          </rPr>
          <t>＞自治体担当者様
　○　黄色の欄に記入をお願いします。
　○　入力漏れ等がある場合、印刷範囲欄外にエラーが出るので、エラーの内容を確認してください。
　○　全てのエラーがなくなると、様式右上のエラーメッセージは消えます。
　○　警告メッセージが出ている場合、内容を確認してください。（問題なければ、警告メッセージが
　　　出ているままでも提出は可能です。）</t>
        </r>
      </text>
    </comment>
    <comment ref="AY6" authorId="1" shapeId="0" xr:uid="{B00C9520-5E20-4E36-8011-43C0A6FE1A12}">
      <text>
        <r>
          <rPr>
            <b/>
            <sz val="9"/>
            <color indexed="81"/>
            <rFont val="MS P ゴシック"/>
            <family val="3"/>
            <charset val="128"/>
          </rPr>
          <t>市区町村の担当者名を記載してください。</t>
        </r>
        <r>
          <rPr>
            <sz val="9"/>
            <color indexed="81"/>
            <rFont val="MS P ゴシック"/>
            <family val="3"/>
            <charset val="128"/>
          </rPr>
          <t xml:space="preserve">
</t>
        </r>
      </text>
    </comment>
    <comment ref="F12" authorId="2" shapeId="0" xr:uid="{40C4F442-E06F-46DB-AC00-65B71794270E}">
      <text>
        <r>
          <rPr>
            <b/>
            <sz val="9"/>
            <color indexed="81"/>
            <rFont val="MS P ゴシック"/>
            <family val="3"/>
            <charset val="128"/>
          </rPr>
          <t>認定こども園で保育所部分及び教育部分を同時に整備する場合に全体の整備区分をどのように定義するかは以下のルール（①～④の順）に基づいて行ってください。数字が小さい方のルールを優先してください。
①保育所部分又は教育部分が創設の場合→創設
②保育所部分が民老改築の場合→民老改築
③建物の駆体をいじる工事が含まれている場合→増改築又は改築
④定員の増員を図るための増築工事が含まれている場合であって、結果として全体（１～３号）の定員が増加した場合→増改築又は増築
※②でいう「民老改築」については、増改築整備も含みます。</t>
        </r>
      </text>
    </comment>
    <comment ref="L34" authorId="1" shapeId="0" xr:uid="{E83AC8DC-AFF8-4A7C-8551-65B8857AEEBC}">
      <text>
        <r>
          <rPr>
            <b/>
            <u/>
            <sz val="11"/>
            <color indexed="10"/>
            <rFont val="MS P ゴシック"/>
            <family val="3"/>
            <charset val="128"/>
          </rPr>
          <t>基準額はすべて切り捨て</t>
        </r>
        <r>
          <rPr>
            <b/>
            <sz val="11"/>
            <color indexed="81"/>
            <rFont val="MS P ゴシック"/>
            <family val="3"/>
            <charset val="128"/>
          </rPr>
          <t>で算出してください。設計料加算等、エクセル上で計算する場合は必ずROUNDDOWN関数を使用してください。</t>
        </r>
        <r>
          <rPr>
            <sz val="11"/>
            <color indexed="81"/>
            <rFont val="MS P ゴシック"/>
            <family val="3"/>
            <charset val="128"/>
          </rPr>
          <t xml:space="preserve">
</t>
        </r>
      </text>
    </comment>
    <comment ref="BE42" authorId="3" shapeId="0" xr:uid="{6EAD73E2-3D58-42A7-9382-269EDC5038C4}">
      <text>
        <r>
          <rPr>
            <b/>
            <sz val="9"/>
            <color indexed="81"/>
            <rFont val="ＭＳ Ｐゴシック"/>
            <family val="3"/>
            <charset val="128"/>
          </rPr>
          <t>今回施設整備を行う保育所等が所在する保育提供区域名を入力してください。</t>
        </r>
      </text>
    </comment>
    <comment ref="BE46" authorId="2" shapeId="0" xr:uid="{9489C96B-A5D3-40E4-B5FE-B794D391E200}">
      <text>
        <r>
          <rPr>
            <b/>
            <sz val="9"/>
            <color indexed="81"/>
            <rFont val="MS P ゴシック"/>
            <family val="3"/>
            <charset val="128"/>
          </rPr>
          <t>「○」の場合、様式第２号－２「工事（修繕）の内容・施設整備を必要とする理由」欄に木材をどのように利用しているか具体的に記載してください。</t>
        </r>
      </text>
    </comment>
    <comment ref="AH49" authorId="1" shapeId="0" xr:uid="{47C577BC-2DCF-4F85-AE98-A9384DD28291}">
      <text>
        <r>
          <rPr>
            <b/>
            <sz val="9"/>
            <color indexed="81"/>
            <rFont val="MS P ゴシック"/>
            <family val="3"/>
            <charset val="128"/>
          </rPr>
          <t>保育所部分及び教育部分の両方に係る場合の48～54行目の記載については、補助率が異なる場合を除き、保育所等の欄に記載してください。（補助率が同じ場合は按分は不要です。）</t>
        </r>
      </text>
    </comment>
    <comment ref="BE53" authorId="2" shapeId="0" xr:uid="{9B3BB6C9-572D-42A3-9048-8DDB1DE202B3}">
      <text>
        <r>
          <rPr>
            <b/>
            <sz val="9"/>
            <color indexed="81"/>
            <rFont val="MS P ゴシック"/>
            <family val="3"/>
            <charset val="128"/>
          </rPr>
          <t>整備する施設に根抵当権が設定されている場合は本交付金の交付対象外となりますのでご確認ください。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瀬下 大樹(SESHIMO Daiki)</author>
  </authors>
  <commentList>
    <comment ref="C6" authorId="0" shapeId="0" xr:uid="{B82222A0-577C-42F6-B7FF-6C241F6A2A1D}">
      <text>
        <r>
          <rPr>
            <sz val="9"/>
            <color indexed="81"/>
            <rFont val="MS P ゴシック"/>
            <family val="3"/>
            <charset val="128"/>
          </rPr>
          <t xml:space="preserve">「創設」整備であっても、民営化に伴う場合は、整備前の定員を記載してください。
</t>
        </r>
      </text>
    </comment>
    <comment ref="U30" authorId="1" shapeId="0" xr:uid="{4C6009E9-0162-40A4-8F5E-2D5C4AC8E37D}">
      <text>
        <r>
          <rPr>
            <b/>
            <sz val="9"/>
            <color indexed="81"/>
            <rFont val="MS P ゴシック"/>
            <family val="3"/>
            <charset val="128"/>
          </rPr>
          <t>様式第２号-1シートのＢＫ１４セル（整備後面積）と数値を一致させてください。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藤川 滉太(fujikawa-kouta)</author>
  </authors>
  <commentList>
    <comment ref="K5" authorId="0" shapeId="0" xr:uid="{00000000-0006-0000-0A00-000001000000}">
      <text>
        <r>
          <rPr>
            <sz val="9"/>
            <color indexed="81"/>
            <rFont val="MS P ゴシック"/>
            <family val="3"/>
            <charset val="128"/>
          </rPr>
          <t>変更協議の場合は、前回内示額との差額を記載してください。
（例：前回　3000千円　今回：2000千円　→　－1000千円）
また、備考欄（BN列）にも変更協議である旨及び変更理由を記載してください。</t>
        </r>
      </text>
    </comment>
  </commentList>
</comments>
</file>

<file path=xl/sharedStrings.xml><?xml version="1.0" encoding="utf-8"?>
<sst xmlns="http://schemas.openxmlformats.org/spreadsheetml/2006/main" count="1291" uniqueCount="794">
  <si>
    <t>施　設　名</t>
  </si>
  <si>
    <t>所　在　地</t>
  </si>
  <si>
    <t>施設種別</t>
    <phoneticPr fontId="1"/>
  </si>
  <si>
    <t>設置主体</t>
    <phoneticPr fontId="1"/>
  </si>
  <si>
    <t>整備区分</t>
    <phoneticPr fontId="1"/>
  </si>
  <si>
    <t>交付金申請額</t>
    <phoneticPr fontId="1"/>
  </si>
  <si>
    <t>年次計画</t>
    <phoneticPr fontId="1"/>
  </si>
  <si>
    <t>様式第１号</t>
    <phoneticPr fontId="1"/>
  </si>
  <si>
    <t>整備計画等の概要</t>
    <rPh sb="0" eb="2">
      <t>セイビ</t>
    </rPh>
    <rPh sb="2" eb="4">
      <t>ケイカク</t>
    </rPh>
    <rPh sb="4" eb="5">
      <t>トウ</t>
    </rPh>
    <rPh sb="6" eb="8">
      <t>ガイヨウ</t>
    </rPh>
    <phoneticPr fontId="1"/>
  </si>
  <si>
    <t>対象経費の
支出予定額</t>
    <phoneticPr fontId="1"/>
  </si>
  <si>
    <t>様式第１号　記入要領</t>
  </si>
  <si>
    <t>　市町村名の欄には、都道府県名も合わせて記入すること。</t>
    <phoneticPr fontId="1"/>
  </si>
  <si>
    <t>＜整備計画等の概要＞</t>
    <phoneticPr fontId="1"/>
  </si>
  <si>
    <t>都道府県名</t>
    <rPh sb="0" eb="4">
      <t>トドウフケン</t>
    </rPh>
    <rPh sb="4" eb="5">
      <t>メイ</t>
    </rPh>
    <phoneticPr fontId="10"/>
  </si>
  <si>
    <t xml:space="preserve">部（局）課名　　　　　
</t>
    <rPh sb="0" eb="1">
      <t>ブ</t>
    </rPh>
    <rPh sb="2" eb="3">
      <t>キョク</t>
    </rPh>
    <rPh sb="4" eb="5">
      <t>カ</t>
    </rPh>
    <rPh sb="5" eb="6">
      <t>メイ</t>
    </rPh>
    <phoneticPr fontId="10"/>
  </si>
  <si>
    <t>交付金</t>
    <rPh sb="0" eb="3">
      <t>コウフキン</t>
    </rPh>
    <phoneticPr fontId="10"/>
  </si>
  <si>
    <t>施設種別</t>
    <rPh sb="0" eb="2">
      <t>シセツ</t>
    </rPh>
    <rPh sb="2" eb="4">
      <t>シュベツ</t>
    </rPh>
    <phoneticPr fontId="10"/>
  </si>
  <si>
    <t>市町村名</t>
    <rPh sb="0" eb="3">
      <t>シチョウソン</t>
    </rPh>
    <rPh sb="3" eb="4">
      <t>メイ</t>
    </rPh>
    <phoneticPr fontId="10"/>
  </si>
  <si>
    <t>担当者名　　</t>
    <phoneticPr fontId="10"/>
  </si>
  <si>
    <t>電話　</t>
    <rPh sb="0" eb="2">
      <t>デンワ</t>
    </rPh>
    <phoneticPr fontId="10"/>
  </si>
  <si>
    <r>
      <t>（フリガナ）</t>
    </r>
    <r>
      <rPr>
        <sz val="6"/>
        <rFont val="ＭＳ ゴシック"/>
        <family val="3"/>
        <charset val="128"/>
      </rPr>
      <t xml:space="preserve">
</t>
    </r>
    <r>
      <rPr>
        <sz val="9"/>
        <rFont val="ＭＳ ゴシック"/>
        <family val="3"/>
        <charset val="128"/>
      </rPr>
      <t>施 設 名</t>
    </r>
    <rPh sb="7" eb="8">
      <t>ホドコ</t>
    </rPh>
    <rPh sb="9" eb="10">
      <t>セツ</t>
    </rPh>
    <rPh sb="11" eb="12">
      <t>メイ</t>
    </rPh>
    <phoneticPr fontId="10"/>
  </si>
  <si>
    <t>所 在 地</t>
    <rPh sb="0" eb="1">
      <t>トコロ</t>
    </rPh>
    <rPh sb="2" eb="3">
      <t>ザイ</t>
    </rPh>
    <rPh sb="4" eb="5">
      <t>チ</t>
    </rPh>
    <phoneticPr fontId="10"/>
  </si>
  <si>
    <t>整備区分</t>
    <rPh sb="0" eb="2">
      <t>セイビ</t>
    </rPh>
    <rPh sb="2" eb="4">
      <t>クブン</t>
    </rPh>
    <phoneticPr fontId="10"/>
  </si>
  <si>
    <t>施設種別の変更</t>
    <rPh sb="0" eb="2">
      <t>シセツ</t>
    </rPh>
    <rPh sb="2" eb="4">
      <t>シュベツ</t>
    </rPh>
    <rPh sb="5" eb="7">
      <t>ヘンコウ</t>
    </rPh>
    <phoneticPr fontId="10"/>
  </si>
  <si>
    <t>定　　員</t>
    <rPh sb="0" eb="1">
      <t>サダム</t>
    </rPh>
    <rPh sb="3" eb="4">
      <t>イン</t>
    </rPh>
    <phoneticPr fontId="10"/>
  </si>
  <si>
    <t>現在</t>
    <rPh sb="0" eb="2">
      <t>ゲンザイ</t>
    </rPh>
    <phoneticPr fontId="10"/>
  </si>
  <si>
    <t>名　⇒　増減</t>
    <rPh sb="0" eb="1">
      <t>メイ</t>
    </rPh>
    <rPh sb="4" eb="6">
      <t>ゾウゲン</t>
    </rPh>
    <phoneticPr fontId="10"/>
  </si>
  <si>
    <t>名　⇒　整備後</t>
    <rPh sb="0" eb="1">
      <t>メイ</t>
    </rPh>
    <rPh sb="4" eb="6">
      <t>セイビ</t>
    </rPh>
    <rPh sb="6" eb="7">
      <t>ゴ</t>
    </rPh>
    <phoneticPr fontId="10"/>
  </si>
  <si>
    <t>名</t>
    <rPh sb="0" eb="1">
      <t>メイ</t>
    </rPh>
    <phoneticPr fontId="10"/>
  </si>
  <si>
    <t>建物延面積及び構造</t>
    <rPh sb="0" eb="2">
      <t>タテモノ</t>
    </rPh>
    <rPh sb="2" eb="3">
      <t>ノ</t>
    </rPh>
    <rPh sb="3" eb="5">
      <t>メンセキ</t>
    </rPh>
    <rPh sb="5" eb="6">
      <t>オヨ</t>
    </rPh>
    <rPh sb="7" eb="9">
      <t>コウゾウ</t>
    </rPh>
    <phoneticPr fontId="10"/>
  </si>
  <si>
    <t>整備前</t>
    <rPh sb="0" eb="2">
      <t>セイビ</t>
    </rPh>
    <rPh sb="2" eb="3">
      <t>マエ</t>
    </rPh>
    <phoneticPr fontId="10"/>
  </si>
  <si>
    <t>階</t>
    <rPh sb="0" eb="1">
      <t>カイ</t>
    </rPh>
    <phoneticPr fontId="10"/>
  </si>
  <si>
    <t>㎡　⇒　整備後</t>
    <rPh sb="4" eb="6">
      <t>セイビ</t>
    </rPh>
    <rPh sb="6" eb="7">
      <t>ゴ</t>
    </rPh>
    <phoneticPr fontId="10"/>
  </si>
  <si>
    <t>㎡</t>
    <phoneticPr fontId="10"/>
  </si>
  <si>
    <t>造　⇒　整備後</t>
    <rPh sb="0" eb="1">
      <t>ツク</t>
    </rPh>
    <rPh sb="4" eb="6">
      <t>セイビ</t>
    </rPh>
    <rPh sb="6" eb="7">
      <t>ゴ</t>
    </rPh>
    <phoneticPr fontId="10"/>
  </si>
  <si>
    <t>造</t>
    <rPh sb="0" eb="1">
      <t>ツク</t>
    </rPh>
    <phoneticPr fontId="10"/>
  </si>
  <si>
    <t>年次計画</t>
    <rPh sb="0" eb="2">
      <t>ネンジ</t>
    </rPh>
    <rPh sb="2" eb="4">
      <t>ケイカク</t>
    </rPh>
    <phoneticPr fontId="10"/>
  </si>
  <si>
    <t>（</t>
    <phoneticPr fontId="10"/>
  </si>
  <si>
    <t>年度</t>
    <rPh sb="0" eb="2">
      <t>ネンド</t>
    </rPh>
    <phoneticPr fontId="10"/>
  </si>
  <si>
    <t>既存施設　
　　の状況</t>
    <rPh sb="0" eb="2">
      <t>キゾン</t>
    </rPh>
    <rPh sb="2" eb="4">
      <t>シセツ</t>
    </rPh>
    <rPh sb="9" eb="11">
      <t>ジョウキョウ</t>
    </rPh>
    <phoneticPr fontId="10"/>
  </si>
  <si>
    <t>建築年度</t>
    <rPh sb="0" eb="2">
      <t>ケンチク</t>
    </rPh>
    <rPh sb="2" eb="4">
      <t>ネンド</t>
    </rPh>
    <phoneticPr fontId="10"/>
  </si>
  <si>
    <t xml:space="preserve"> 国庫補助の有無</t>
    <rPh sb="1" eb="3">
      <t>コッコ</t>
    </rPh>
    <rPh sb="3" eb="5">
      <t>ホジョ</t>
    </rPh>
    <rPh sb="6" eb="8">
      <t>ウム</t>
    </rPh>
    <phoneticPr fontId="10"/>
  </si>
  <si>
    <t xml:space="preserve"> 財産処分承認申請の必要の有無</t>
    <rPh sb="1" eb="3">
      <t>ザイサン</t>
    </rPh>
    <rPh sb="3" eb="5">
      <t>ショブン</t>
    </rPh>
    <rPh sb="5" eb="7">
      <t>ショウニン</t>
    </rPh>
    <rPh sb="7" eb="9">
      <t>シンセイ</t>
    </rPh>
    <rPh sb="10" eb="12">
      <t>ヒツヨウ</t>
    </rPh>
    <rPh sb="13" eb="15">
      <t>ウム</t>
    </rPh>
    <phoneticPr fontId="10"/>
  </si>
  <si>
    <t>施行計画</t>
    <rPh sb="0" eb="2">
      <t>シコウ</t>
    </rPh>
    <rPh sb="2" eb="4">
      <t>ケイカク</t>
    </rPh>
    <phoneticPr fontId="10"/>
  </si>
  <si>
    <t>契約予定年月日</t>
    <phoneticPr fontId="10"/>
  </si>
  <si>
    <t>年</t>
    <rPh sb="0" eb="1">
      <t>ネン</t>
    </rPh>
    <phoneticPr fontId="10"/>
  </si>
  <si>
    <t>（経過年数</t>
    <rPh sb="1" eb="3">
      <t>ケイカ</t>
    </rPh>
    <rPh sb="3" eb="5">
      <t>ネンスウ</t>
    </rPh>
    <phoneticPr fontId="10"/>
  </si>
  <si>
    <t>年）</t>
    <rPh sb="0" eb="1">
      <t>トシ</t>
    </rPh>
    <phoneticPr fontId="10"/>
  </si>
  <si>
    <t>　※「有」「無」を記入し、「有」の場合は
　（　）に「年度」「金額」を記入</t>
    <rPh sb="3" eb="4">
      <t>ア</t>
    </rPh>
    <rPh sb="6" eb="7">
      <t>ナ</t>
    </rPh>
    <rPh sb="9" eb="11">
      <t>キニュウ</t>
    </rPh>
    <rPh sb="14" eb="15">
      <t>ア</t>
    </rPh>
    <rPh sb="17" eb="19">
      <t>バアイ</t>
    </rPh>
    <rPh sb="27" eb="29">
      <t>ネンド</t>
    </rPh>
    <rPh sb="31" eb="33">
      <t>キンガク</t>
    </rPh>
    <rPh sb="35" eb="37">
      <t>キニュウ</t>
    </rPh>
    <phoneticPr fontId="10"/>
  </si>
  <si>
    <t>　※「有」「無」を記入し、「有」の場合は
　（　）に「解体」「転用」「その他」を記入</t>
    <rPh sb="3" eb="4">
      <t>ア</t>
    </rPh>
    <rPh sb="6" eb="7">
      <t>ナ</t>
    </rPh>
    <rPh sb="9" eb="11">
      <t>キニュウ</t>
    </rPh>
    <rPh sb="14" eb="15">
      <t>ア</t>
    </rPh>
    <rPh sb="17" eb="19">
      <t>バアイ</t>
    </rPh>
    <rPh sb="27" eb="29">
      <t>カイタイ</t>
    </rPh>
    <rPh sb="31" eb="33">
      <t>テンヨウ</t>
    </rPh>
    <rPh sb="37" eb="38">
      <t>ホカ</t>
    </rPh>
    <rPh sb="40" eb="42">
      <t>キニュウ</t>
    </rPh>
    <phoneticPr fontId="10"/>
  </si>
  <si>
    <t>着工予定年月日</t>
    <rPh sb="0" eb="2">
      <t>チャッコウ</t>
    </rPh>
    <rPh sb="2" eb="4">
      <t>ヨテイ</t>
    </rPh>
    <rPh sb="4" eb="7">
      <t>ネンガッピ</t>
    </rPh>
    <phoneticPr fontId="10"/>
  </si>
  <si>
    <t>老朽度</t>
    <rPh sb="0" eb="2">
      <t>ロウキュウ</t>
    </rPh>
    <rPh sb="2" eb="3">
      <t>ド</t>
    </rPh>
    <phoneticPr fontId="10"/>
  </si>
  <si>
    <t>点</t>
    <rPh sb="0" eb="1">
      <t>テン</t>
    </rPh>
    <phoneticPr fontId="10"/>
  </si>
  <si>
    <t>）</t>
    <phoneticPr fontId="10"/>
  </si>
  <si>
    <t>財産処分の種類</t>
    <phoneticPr fontId="10"/>
  </si>
  <si>
    <t>完成予定年月日</t>
    <rPh sb="0" eb="2">
      <t>カンセイ</t>
    </rPh>
    <rPh sb="2" eb="4">
      <t>ヨテイ</t>
    </rPh>
    <rPh sb="4" eb="7">
      <t>ネンガッピ</t>
    </rPh>
    <phoneticPr fontId="10"/>
  </si>
  <si>
    <t>耐震診断</t>
    <rPh sb="0" eb="2">
      <t>タイシン</t>
    </rPh>
    <rPh sb="2" eb="4">
      <t>シンダン</t>
    </rPh>
    <phoneticPr fontId="10"/>
  </si>
  <si>
    <t>Is/Iw</t>
    <phoneticPr fontId="10"/>
  </si>
  <si>
    <t>千円</t>
    <rPh sb="0" eb="2">
      <t>センエン</t>
    </rPh>
    <phoneticPr fontId="10"/>
  </si>
  <si>
    <t>開所予定年月日</t>
    <rPh sb="0" eb="2">
      <t>カイショ</t>
    </rPh>
    <rPh sb="2" eb="4">
      <t>ヨテイ</t>
    </rPh>
    <rPh sb="4" eb="7">
      <t>ネンガッピ</t>
    </rPh>
    <phoneticPr fontId="10"/>
  </si>
  <si>
    <t>現存率</t>
    <rPh sb="0" eb="2">
      <t>ゲンゾン</t>
    </rPh>
    <rPh sb="2" eb="3">
      <t>リツ</t>
    </rPh>
    <phoneticPr fontId="10"/>
  </si>
  <si>
    <t>％</t>
    <phoneticPr fontId="10"/>
  </si>
  <si>
    <t>アスベスト対策の状況</t>
    <rPh sb="5" eb="7">
      <t>タイサク</t>
    </rPh>
    <rPh sb="8" eb="10">
      <t>ジョウキョウ</t>
    </rPh>
    <phoneticPr fontId="10"/>
  </si>
  <si>
    <t>アスベストの使用の有無</t>
    <rPh sb="6" eb="8">
      <t>シヨウ</t>
    </rPh>
    <rPh sb="9" eb="11">
      <t>ウム</t>
    </rPh>
    <phoneticPr fontId="10"/>
  </si>
  <si>
    <t>関係法令・必要手続きの確認状況</t>
    <rPh sb="0" eb="2">
      <t>カンケイ</t>
    </rPh>
    <rPh sb="2" eb="4">
      <t>ホウレイ</t>
    </rPh>
    <rPh sb="5" eb="7">
      <t>ヒツヨウ</t>
    </rPh>
    <rPh sb="7" eb="9">
      <t>テツヅ</t>
    </rPh>
    <rPh sb="11" eb="13">
      <t>カクニン</t>
    </rPh>
    <rPh sb="13" eb="15">
      <t>ジョウキョウ</t>
    </rPh>
    <phoneticPr fontId="10"/>
  </si>
  <si>
    <t>アスベスト使用建物における工事着工前の必要手続きの予定</t>
    <rPh sb="5" eb="7">
      <t>シヨウ</t>
    </rPh>
    <rPh sb="7" eb="9">
      <t>タテモノ</t>
    </rPh>
    <rPh sb="13" eb="15">
      <t>コウジ</t>
    </rPh>
    <rPh sb="15" eb="17">
      <t>チャッコウ</t>
    </rPh>
    <rPh sb="17" eb="18">
      <t>マエ</t>
    </rPh>
    <rPh sb="19" eb="21">
      <t>ヒツヨウ</t>
    </rPh>
    <rPh sb="21" eb="23">
      <t>テツヅ</t>
    </rPh>
    <rPh sb="25" eb="27">
      <t>ヨテイ</t>
    </rPh>
    <phoneticPr fontId="10"/>
  </si>
  <si>
    <t>工事の際の職員・園児の安全性確保の方法</t>
    <rPh sb="0" eb="2">
      <t>コウジ</t>
    </rPh>
    <rPh sb="3" eb="4">
      <t>サイ</t>
    </rPh>
    <rPh sb="5" eb="7">
      <t>ショクイン</t>
    </rPh>
    <rPh sb="8" eb="10">
      <t>エンジ</t>
    </rPh>
    <rPh sb="11" eb="14">
      <t>アンゼンセイ</t>
    </rPh>
    <rPh sb="14" eb="16">
      <t>カクホ</t>
    </rPh>
    <rPh sb="17" eb="19">
      <t>ホウホウ</t>
    </rPh>
    <phoneticPr fontId="10"/>
  </si>
  <si>
    <t>使用されている</t>
    <rPh sb="0" eb="2">
      <t>シヨウ</t>
    </rPh>
    <phoneticPr fontId="10"/>
  </si>
  <si>
    <t>確認済みである</t>
    <phoneticPr fontId="10"/>
  </si>
  <si>
    <t>特定粉じん排出等作業届出の提出</t>
    <phoneticPr fontId="10"/>
  </si>
  <si>
    <t>使用されていない</t>
    <rPh sb="0" eb="2">
      <t>シヨウ</t>
    </rPh>
    <phoneticPr fontId="10"/>
  </si>
  <si>
    <t>石綿則</t>
    <phoneticPr fontId="10"/>
  </si>
  <si>
    <t>大防法</t>
    <rPh sb="0" eb="3">
      <t>タイボウホウボウホウ</t>
    </rPh>
    <phoneticPr fontId="10"/>
  </si>
  <si>
    <t>工事着手にかかる事前届出の実施</t>
    <rPh sb="0" eb="2">
      <t>コウジ</t>
    </rPh>
    <rPh sb="2" eb="4">
      <t>チャクシュ</t>
    </rPh>
    <rPh sb="8" eb="10">
      <t>ジゼン</t>
    </rPh>
    <rPh sb="10" eb="11">
      <t>トド</t>
    </rPh>
    <rPh sb="11" eb="12">
      <t>デ</t>
    </rPh>
    <rPh sb="13" eb="15">
      <t>ジッシ</t>
    </rPh>
    <phoneticPr fontId="10"/>
  </si>
  <si>
    <t>事前調査日　　年　月　日</t>
    <rPh sb="0" eb="2">
      <t>ジゼン</t>
    </rPh>
    <rPh sb="2" eb="4">
      <t>チョウサ</t>
    </rPh>
    <rPh sb="4" eb="5">
      <t>ビ</t>
    </rPh>
    <rPh sb="7" eb="8">
      <t>ネン</t>
    </rPh>
    <rPh sb="9" eb="10">
      <t>ガツ</t>
    </rPh>
    <rPh sb="11" eb="12">
      <t>ニチ</t>
    </rPh>
    <phoneticPr fontId="10"/>
  </si>
  <si>
    <t>（その他、予定があれば記載）</t>
    <rPh sb="3" eb="4">
      <t>タ</t>
    </rPh>
    <rPh sb="5" eb="7">
      <t>ヨテイ</t>
    </rPh>
    <rPh sb="11" eb="13">
      <t>キサイ</t>
    </rPh>
    <phoneticPr fontId="10"/>
  </si>
  <si>
    <t>用地の状況</t>
    <rPh sb="0" eb="1">
      <t>ヨウ</t>
    </rPh>
    <rPh sb="1" eb="2">
      <t>チ</t>
    </rPh>
    <rPh sb="3" eb="5">
      <t>ジョウキョウ</t>
    </rPh>
    <phoneticPr fontId="10"/>
  </si>
  <si>
    <t>所有</t>
    <rPh sb="0" eb="2">
      <t>ショユウ</t>
    </rPh>
    <phoneticPr fontId="10"/>
  </si>
  <si>
    <t xml:space="preserve">用地未決定の場合における手続きの状況
</t>
    <rPh sb="0" eb="2">
      <t>ヨウチ</t>
    </rPh>
    <rPh sb="2" eb="5">
      <t>ミケッテイ</t>
    </rPh>
    <rPh sb="6" eb="8">
      <t>バアイ</t>
    </rPh>
    <rPh sb="12" eb="14">
      <t>テツヅキ</t>
    </rPh>
    <rPh sb="16" eb="18">
      <t>ジョウキョウ</t>
    </rPh>
    <phoneticPr fontId="10"/>
  </si>
  <si>
    <t>危険地区指定の有無</t>
    <rPh sb="0" eb="2">
      <t>キケン</t>
    </rPh>
    <rPh sb="2" eb="4">
      <t>チク</t>
    </rPh>
    <rPh sb="4" eb="6">
      <t>シテイ</t>
    </rPh>
    <rPh sb="7" eb="9">
      <t>ウム</t>
    </rPh>
    <phoneticPr fontId="10"/>
  </si>
  <si>
    <t>買収予定</t>
    <rPh sb="0" eb="2">
      <t>バイシュウ</t>
    </rPh>
    <rPh sb="2" eb="4">
      <t>ヨテイ</t>
    </rPh>
    <phoneticPr fontId="10"/>
  </si>
  <si>
    <t>（令和</t>
    <rPh sb="1" eb="3">
      <t>レイワ</t>
    </rPh>
    <phoneticPr fontId="10"/>
  </si>
  <si>
    <t>月）</t>
    <rPh sb="0" eb="1">
      <t>ガツ</t>
    </rPh>
    <phoneticPr fontId="10"/>
  </si>
  <si>
    <t>借地</t>
    <rPh sb="0" eb="2">
      <t>シャクチ</t>
    </rPh>
    <phoneticPr fontId="10"/>
  </si>
  <si>
    <t>地上権</t>
    <rPh sb="0" eb="3">
      <t>チジョウケン</t>
    </rPh>
    <phoneticPr fontId="10"/>
  </si>
  <si>
    <t>賃借権</t>
    <rPh sb="0" eb="3">
      <t>チンシャクケン</t>
    </rPh>
    <phoneticPr fontId="10"/>
  </si>
  <si>
    <t>定期借地権</t>
    <rPh sb="0" eb="2">
      <t>テイキ</t>
    </rPh>
    <rPh sb="2" eb="5">
      <t>シャクチケン</t>
    </rPh>
    <phoneticPr fontId="10"/>
  </si>
  <si>
    <t xml:space="preserve">用地について（地域住民との調整状況・環境等）
</t>
    <rPh sb="0" eb="2">
      <t>ヨウチ</t>
    </rPh>
    <rPh sb="7" eb="9">
      <t>チイキ</t>
    </rPh>
    <rPh sb="9" eb="11">
      <t>ジュウミン</t>
    </rPh>
    <rPh sb="13" eb="15">
      <t>チョウセイ</t>
    </rPh>
    <rPh sb="15" eb="17">
      <t>ジョウキョウ</t>
    </rPh>
    <rPh sb="18" eb="20">
      <t>カンキョウ</t>
    </rPh>
    <rPh sb="20" eb="21">
      <t>トウ</t>
    </rPh>
    <phoneticPr fontId="10"/>
  </si>
  <si>
    <t>（借用の相手</t>
    <rPh sb="1" eb="3">
      <t>シャクヨウ</t>
    </rPh>
    <rPh sb="4" eb="6">
      <t>アイテ</t>
    </rPh>
    <phoneticPr fontId="10"/>
  </si>
  <si>
    <t>施設整備区分</t>
    <rPh sb="0" eb="1">
      <t>ホドコ</t>
    </rPh>
    <rPh sb="1" eb="2">
      <t>セツ</t>
    </rPh>
    <rPh sb="2" eb="3">
      <t>ヒトシ</t>
    </rPh>
    <rPh sb="3" eb="4">
      <t>ビ</t>
    </rPh>
    <rPh sb="4" eb="5">
      <t>ク</t>
    </rPh>
    <rPh sb="5" eb="6">
      <t>ブン</t>
    </rPh>
    <phoneticPr fontId="10"/>
  </si>
  <si>
    <t>交付基準額</t>
    <rPh sb="0" eb="2">
      <t>コウフ</t>
    </rPh>
    <rPh sb="2" eb="5">
      <t>キジュンガク</t>
    </rPh>
    <phoneticPr fontId="10"/>
  </si>
  <si>
    <t>大規模修繕等・防犯
対策強化事業の場合</t>
    <rPh sb="0" eb="3">
      <t>ダイキボ</t>
    </rPh>
    <rPh sb="3" eb="5">
      <t>シュウゼン</t>
    </rPh>
    <rPh sb="5" eb="6">
      <t>トウ</t>
    </rPh>
    <rPh sb="7" eb="9">
      <t>ボウハン</t>
    </rPh>
    <rPh sb="10" eb="12">
      <t>タイサク</t>
    </rPh>
    <rPh sb="12" eb="14">
      <t>キョウカ</t>
    </rPh>
    <rPh sb="14" eb="16">
      <t>ジギョウ</t>
    </rPh>
    <rPh sb="17" eb="19">
      <t>バアイ</t>
    </rPh>
    <phoneticPr fontId="10"/>
  </si>
  <si>
    <t>(定員等)</t>
    <rPh sb="1" eb="3">
      <t>テイイン</t>
    </rPh>
    <rPh sb="3" eb="4">
      <t>トウ</t>
    </rPh>
    <phoneticPr fontId="10"/>
  </si>
  <si>
    <t>(計算式等)</t>
    <rPh sb="1" eb="4">
      <t>ケイサンシキ</t>
    </rPh>
    <rPh sb="4" eb="5">
      <t>トウ</t>
    </rPh>
    <phoneticPr fontId="10"/>
  </si>
  <si>
    <t>(基準額)</t>
    <rPh sb="1" eb="4">
      <t>キジュンガク</t>
    </rPh>
    <phoneticPr fontId="10"/>
  </si>
  <si>
    <t>特殊附帯工事費</t>
    <rPh sb="6" eb="7">
      <t>ヒ</t>
    </rPh>
    <phoneticPr fontId="10"/>
  </si>
  <si>
    <t>地域の余裕スペース活用促進加算</t>
    <rPh sb="0" eb="2">
      <t>チイキ</t>
    </rPh>
    <rPh sb="3" eb="5">
      <t>ヨユウ</t>
    </rPh>
    <rPh sb="9" eb="11">
      <t>カツヨウ</t>
    </rPh>
    <rPh sb="11" eb="13">
      <t>ソクシン</t>
    </rPh>
    <rPh sb="13" eb="15">
      <t>カサン</t>
    </rPh>
    <phoneticPr fontId="10"/>
  </si>
  <si>
    <t>設計料加算</t>
    <phoneticPr fontId="10"/>
  </si>
  <si>
    <t>開設準備費加算</t>
    <rPh sb="0" eb="2">
      <t>カイセツ</t>
    </rPh>
    <rPh sb="2" eb="5">
      <t>ジュンビヒ</t>
    </rPh>
    <rPh sb="5" eb="7">
      <t>カサン</t>
    </rPh>
    <phoneticPr fontId="10"/>
  </si>
  <si>
    <t>土地借料加算</t>
    <rPh sb="0" eb="2">
      <t>トチ</t>
    </rPh>
    <rPh sb="2" eb="4">
      <t>シャクリョウ</t>
    </rPh>
    <rPh sb="4" eb="6">
      <t>カサン</t>
    </rPh>
    <phoneticPr fontId="10"/>
  </si>
  <si>
    <t>財政力指数（３か年平均）</t>
    <rPh sb="0" eb="3">
      <t>ザイセイリョク</t>
    </rPh>
    <rPh sb="3" eb="5">
      <t>シスウ</t>
    </rPh>
    <rPh sb="8" eb="9">
      <t>ネン</t>
    </rPh>
    <rPh sb="9" eb="11">
      <t>ヘイキン</t>
    </rPh>
    <phoneticPr fontId="10"/>
  </si>
  <si>
    <t>仮設施設整備工事費</t>
    <rPh sb="0" eb="1">
      <t>カリ</t>
    </rPh>
    <rPh sb="1" eb="2">
      <t>セツ</t>
    </rPh>
    <rPh sb="2" eb="4">
      <t>シセツ</t>
    </rPh>
    <rPh sb="4" eb="6">
      <t>セイビ</t>
    </rPh>
    <rPh sb="6" eb="7">
      <t>タクミ</t>
    </rPh>
    <rPh sb="7" eb="8">
      <t>コト</t>
    </rPh>
    <rPh sb="8" eb="9">
      <t>ヒ</t>
    </rPh>
    <phoneticPr fontId="10"/>
  </si>
  <si>
    <t>計（a)</t>
    <rPh sb="0" eb="1">
      <t>ケイ</t>
    </rPh>
    <phoneticPr fontId="10"/>
  </si>
  <si>
    <t>千円</t>
    <phoneticPr fontId="10"/>
  </si>
  <si>
    <t>対象経費の実支出予定額 (b)</t>
    <rPh sb="0" eb="2">
      <t>タイショウ</t>
    </rPh>
    <rPh sb="2" eb="4">
      <t>ケイヒ</t>
    </rPh>
    <rPh sb="5" eb="6">
      <t>ジツ</t>
    </rPh>
    <rPh sb="6" eb="8">
      <t>シシュツ</t>
    </rPh>
    <rPh sb="8" eb="10">
      <t>ヨテイ</t>
    </rPh>
    <rPh sb="10" eb="11">
      <t>ガク</t>
    </rPh>
    <phoneticPr fontId="10"/>
  </si>
  <si>
    <t>特別法適用の有無　　</t>
    <rPh sb="0" eb="3">
      <t>トクベツホウ</t>
    </rPh>
    <rPh sb="3" eb="5">
      <t>テキヨウ</t>
    </rPh>
    <rPh sb="6" eb="8">
      <t>ウム</t>
    </rPh>
    <phoneticPr fontId="10"/>
  </si>
  <si>
    <t>総事業費（c)</t>
    <rPh sb="0" eb="3">
      <t>ソウジギョウ</t>
    </rPh>
    <rPh sb="3" eb="4">
      <t>ヒ</t>
    </rPh>
    <phoneticPr fontId="10"/>
  </si>
  <si>
    <t>寄付金その他の収入額 (d)</t>
    <rPh sb="0" eb="3">
      <t>キフキン</t>
    </rPh>
    <rPh sb="5" eb="6">
      <t>タ</t>
    </rPh>
    <rPh sb="7" eb="9">
      <t>シュウニュウ</t>
    </rPh>
    <rPh sb="9" eb="10">
      <t>ガク</t>
    </rPh>
    <phoneticPr fontId="10"/>
  </si>
  <si>
    <t>(c-d)×補助率 （e）</t>
    <rPh sb="6" eb="9">
      <t>ホジョリツ</t>
    </rPh>
    <phoneticPr fontId="10"/>
  </si>
  <si>
    <t>実支出予定額(b)
×補助率 (f)</t>
    <rPh sb="0" eb="1">
      <t>ジツ</t>
    </rPh>
    <rPh sb="1" eb="3">
      <t>シシュツ</t>
    </rPh>
    <rPh sb="3" eb="6">
      <t>ヨテイガク</t>
    </rPh>
    <rPh sb="11" eb="14">
      <t>ホジョリツ</t>
    </rPh>
    <phoneticPr fontId="10"/>
  </si>
  <si>
    <t>(e)と(f)を比較して
小さい方(g)</t>
    <rPh sb="8" eb="10">
      <t>ヒカク</t>
    </rPh>
    <rPh sb="13" eb="14">
      <t>チイ</t>
    </rPh>
    <rPh sb="16" eb="17">
      <t>ホウ</t>
    </rPh>
    <phoneticPr fontId="10"/>
  </si>
  <si>
    <t>※ 2か年事業の場合は(h)×進捗率で当該年度分を算出。2か年目の場合は、1か年目の協議書及び交付決定通知書の写しを添付すること。</t>
    <rPh sb="4" eb="5">
      <t>ネン</t>
    </rPh>
    <rPh sb="5" eb="7">
      <t>ジギョウ</t>
    </rPh>
    <rPh sb="8" eb="10">
      <t>バアイ</t>
    </rPh>
    <rPh sb="19" eb="21">
      <t>トウガイ</t>
    </rPh>
    <rPh sb="21" eb="24">
      <t>ネンドブン</t>
    </rPh>
    <rPh sb="25" eb="27">
      <t>サンシュツ</t>
    </rPh>
    <rPh sb="30" eb="31">
      <t>ネン</t>
    </rPh>
    <rPh sb="31" eb="32">
      <t>メ</t>
    </rPh>
    <rPh sb="33" eb="35">
      <t>バアイ</t>
    </rPh>
    <rPh sb="39" eb="40">
      <t>ネン</t>
    </rPh>
    <rPh sb="40" eb="41">
      <t>メ</t>
    </rPh>
    <rPh sb="42" eb="45">
      <t>キョウギショ</t>
    </rPh>
    <rPh sb="45" eb="46">
      <t>オヨ</t>
    </rPh>
    <rPh sb="47" eb="49">
      <t>コウフ</t>
    </rPh>
    <rPh sb="49" eb="51">
      <t>ケッテイ</t>
    </rPh>
    <rPh sb="51" eb="53">
      <t>ツウチ</t>
    </rPh>
    <rPh sb="53" eb="54">
      <t>ショ</t>
    </rPh>
    <rPh sb="55" eb="56">
      <t>ウツ</t>
    </rPh>
    <rPh sb="58" eb="60">
      <t>テンプ</t>
    </rPh>
    <phoneticPr fontId="10"/>
  </si>
  <si>
    <t>様式第２号－２　</t>
    <rPh sb="0" eb="2">
      <t>ヨウシキ</t>
    </rPh>
    <rPh sb="2" eb="3">
      <t>ダイ</t>
    </rPh>
    <rPh sb="4" eb="5">
      <t>ゴウ</t>
    </rPh>
    <phoneticPr fontId="10"/>
  </si>
  <si>
    <t>施 設 名</t>
    <rPh sb="0" eb="1">
      <t>ホドコ</t>
    </rPh>
    <rPh sb="2" eb="3">
      <t>セツ</t>
    </rPh>
    <rPh sb="4" eb="5">
      <t>メイ</t>
    </rPh>
    <phoneticPr fontId="10"/>
  </si>
  <si>
    <t>児童年齢別内訳</t>
    <rPh sb="0" eb="2">
      <t>ジドウ</t>
    </rPh>
    <rPh sb="2" eb="4">
      <t>ネンレイ</t>
    </rPh>
    <rPh sb="4" eb="5">
      <t>ベツ</t>
    </rPh>
    <rPh sb="5" eb="7">
      <t>ウチワケ</t>
    </rPh>
    <phoneticPr fontId="10"/>
  </si>
  <si>
    <t>年齢</t>
    <rPh sb="0" eb="2">
      <t>ネンレイ</t>
    </rPh>
    <phoneticPr fontId="10"/>
  </si>
  <si>
    <t>合　計</t>
    <rPh sb="0" eb="1">
      <t>ゴウ</t>
    </rPh>
    <rPh sb="2" eb="3">
      <t>ケイ</t>
    </rPh>
    <phoneticPr fontId="10"/>
  </si>
  <si>
    <t>支給認定区分別
内訳</t>
    <rPh sb="0" eb="2">
      <t>シキュウ</t>
    </rPh>
    <rPh sb="2" eb="4">
      <t>ニンテイ</t>
    </rPh>
    <rPh sb="4" eb="6">
      <t>クブン</t>
    </rPh>
    <rPh sb="6" eb="7">
      <t>ベツ</t>
    </rPh>
    <rPh sb="8" eb="10">
      <t>ウチワケ</t>
    </rPh>
    <phoneticPr fontId="10"/>
  </si>
  <si>
    <t>支給認定こども</t>
    <rPh sb="0" eb="2">
      <t>シキュウ</t>
    </rPh>
    <rPh sb="2" eb="4">
      <t>ニンテイ</t>
    </rPh>
    <phoneticPr fontId="10"/>
  </si>
  <si>
    <t>1号</t>
    <rPh sb="1" eb="2">
      <t>ゴウ</t>
    </rPh>
    <phoneticPr fontId="10"/>
  </si>
  <si>
    <t>2号</t>
    <rPh sb="1" eb="2">
      <t>ゴウ</t>
    </rPh>
    <phoneticPr fontId="10"/>
  </si>
  <si>
    <t>3号</t>
    <rPh sb="1" eb="2">
      <t>ゴウ</t>
    </rPh>
    <phoneticPr fontId="10"/>
  </si>
  <si>
    <t>現　在</t>
    <rPh sb="0" eb="1">
      <t>ウツツ</t>
    </rPh>
    <rPh sb="2" eb="3">
      <t>ザイ</t>
    </rPh>
    <phoneticPr fontId="10"/>
  </si>
  <si>
    <t>定員</t>
    <rPh sb="0" eb="2">
      <t>テイイン</t>
    </rPh>
    <phoneticPr fontId="10"/>
  </si>
  <si>
    <t>整備前の定員内訳</t>
    <rPh sb="0" eb="2">
      <t>セイビ</t>
    </rPh>
    <rPh sb="2" eb="3">
      <t>マエ</t>
    </rPh>
    <rPh sb="4" eb="6">
      <t>テイイン</t>
    </rPh>
    <rPh sb="6" eb="8">
      <t>ウチワケ</t>
    </rPh>
    <phoneticPr fontId="10"/>
  </si>
  <si>
    <t>現員</t>
    <rPh sb="0" eb="1">
      <t>ゲン</t>
    </rPh>
    <rPh sb="1" eb="2">
      <t>イン</t>
    </rPh>
    <phoneticPr fontId="10"/>
  </si>
  <si>
    <t>整備後の定員内訳</t>
    <rPh sb="0" eb="2">
      <t>セイビ</t>
    </rPh>
    <rPh sb="2" eb="3">
      <t>ゴ</t>
    </rPh>
    <rPh sb="4" eb="6">
      <t>テイイン</t>
    </rPh>
    <rPh sb="6" eb="8">
      <t>ウチワケ</t>
    </rPh>
    <phoneticPr fontId="10"/>
  </si>
  <si>
    <t>入所率（現員／定員）</t>
    <rPh sb="0" eb="2">
      <t>ニュウショ</t>
    </rPh>
    <rPh sb="2" eb="3">
      <t>リツ</t>
    </rPh>
    <rPh sb="4" eb="6">
      <t>ゲンイン</t>
    </rPh>
    <rPh sb="7" eb="9">
      <t>テイイン</t>
    </rPh>
    <phoneticPr fontId="10"/>
  </si>
  <si>
    <t>定員に占める1号子どもの割合</t>
    <rPh sb="0" eb="2">
      <t>テイイン</t>
    </rPh>
    <rPh sb="3" eb="4">
      <t>シ</t>
    </rPh>
    <rPh sb="7" eb="8">
      <t>ゴウ</t>
    </rPh>
    <rPh sb="8" eb="9">
      <t>コ</t>
    </rPh>
    <rPh sb="12" eb="14">
      <t>ワリアイ</t>
    </rPh>
    <phoneticPr fontId="10"/>
  </si>
  <si>
    <t>整備後</t>
    <rPh sb="0" eb="2">
      <t>セイビ</t>
    </rPh>
    <rPh sb="2" eb="3">
      <t>ゴ</t>
    </rPh>
    <phoneticPr fontId="10"/>
  </si>
  <si>
    <t>定員に占める2・3号子どもの割合</t>
    <rPh sb="0" eb="2">
      <t>テイイン</t>
    </rPh>
    <rPh sb="3" eb="4">
      <t>シ</t>
    </rPh>
    <rPh sb="9" eb="10">
      <t>ゴウ</t>
    </rPh>
    <rPh sb="10" eb="11">
      <t>コ</t>
    </rPh>
    <rPh sb="14" eb="16">
      <t>ワリアイ</t>
    </rPh>
    <phoneticPr fontId="10"/>
  </si>
  <si>
    <t>一時預かり事業を行う場合の人数</t>
    <rPh sb="0" eb="2">
      <t>イチジ</t>
    </rPh>
    <rPh sb="2" eb="3">
      <t>アズ</t>
    </rPh>
    <rPh sb="5" eb="7">
      <t>ジギョウ</t>
    </rPh>
    <rPh sb="8" eb="9">
      <t>オコナ</t>
    </rPh>
    <rPh sb="10" eb="12">
      <t>バアイ</t>
    </rPh>
    <rPh sb="13" eb="15">
      <t>ニンズウ</t>
    </rPh>
    <phoneticPr fontId="10"/>
  </si>
  <si>
    <t>（按分率の算出方法）</t>
    <rPh sb="1" eb="3">
      <t>アンブン</t>
    </rPh>
    <rPh sb="3" eb="4">
      <t>リツ</t>
    </rPh>
    <rPh sb="5" eb="7">
      <t>サンシュツ</t>
    </rPh>
    <rPh sb="7" eb="9">
      <t>ホウホウ</t>
    </rPh>
    <phoneticPr fontId="10"/>
  </si>
  <si>
    <t>病児・病後児保育事業（病児型・病後児型）を行う場合の人数</t>
    <rPh sb="0" eb="1">
      <t>ヤマイ</t>
    </rPh>
    <rPh sb="1" eb="2">
      <t>ジ</t>
    </rPh>
    <rPh sb="3" eb="5">
      <t>ビョウゴ</t>
    </rPh>
    <rPh sb="5" eb="6">
      <t>ジ</t>
    </rPh>
    <rPh sb="6" eb="8">
      <t>ホイク</t>
    </rPh>
    <rPh sb="8" eb="10">
      <t>ジギョウ</t>
    </rPh>
    <rPh sb="11" eb="13">
      <t>ビョウジ</t>
    </rPh>
    <rPh sb="13" eb="14">
      <t>ガタ</t>
    </rPh>
    <rPh sb="15" eb="17">
      <t>ビョウゴ</t>
    </rPh>
    <rPh sb="17" eb="18">
      <t>ジ</t>
    </rPh>
    <rPh sb="18" eb="19">
      <t>カタ</t>
    </rPh>
    <rPh sb="21" eb="22">
      <t>オコナ</t>
    </rPh>
    <rPh sb="23" eb="25">
      <t>バアイ</t>
    </rPh>
    <rPh sb="26" eb="28">
      <t>ニンズウ</t>
    </rPh>
    <phoneticPr fontId="10"/>
  </si>
  <si>
    <t>最低基準適合状況（整備後）</t>
    <rPh sb="0" eb="2">
      <t>サイテイ</t>
    </rPh>
    <rPh sb="2" eb="4">
      <t>キジュン</t>
    </rPh>
    <rPh sb="4" eb="6">
      <t>テキゴウ</t>
    </rPh>
    <rPh sb="6" eb="8">
      <t>ジョウキョウ</t>
    </rPh>
    <rPh sb="9" eb="11">
      <t>セイビ</t>
    </rPh>
    <rPh sb="11" eb="12">
      <t>ゴ</t>
    </rPh>
    <phoneticPr fontId="10"/>
  </si>
  <si>
    <t>区　　　分</t>
    <rPh sb="0" eb="1">
      <t>ク</t>
    </rPh>
    <rPh sb="4" eb="5">
      <t>ブン</t>
    </rPh>
    <phoneticPr fontId="10"/>
  </si>
  <si>
    <t>適合状況</t>
    <rPh sb="0" eb="2">
      <t>テキゴウ</t>
    </rPh>
    <rPh sb="2" eb="4">
      <t>ジョウキョウ</t>
    </rPh>
    <phoneticPr fontId="10"/>
  </si>
  <si>
    <t>延　面　積</t>
    <rPh sb="0" eb="1">
      <t>ノ</t>
    </rPh>
    <rPh sb="2" eb="3">
      <t>メン</t>
    </rPh>
    <rPh sb="4" eb="5">
      <t>セキ</t>
    </rPh>
    <phoneticPr fontId="10"/>
  </si>
  <si>
    <t>最　　低　　基　　準　　面　　積　　等</t>
    <rPh sb="0" eb="1">
      <t>サイ</t>
    </rPh>
    <rPh sb="3" eb="4">
      <t>テイ</t>
    </rPh>
    <rPh sb="6" eb="7">
      <t>モト</t>
    </rPh>
    <rPh sb="9" eb="10">
      <t>ジュン</t>
    </rPh>
    <rPh sb="12" eb="13">
      <t>メン</t>
    </rPh>
    <rPh sb="15" eb="16">
      <t>セキ</t>
    </rPh>
    <rPh sb="18" eb="19">
      <t>トウ</t>
    </rPh>
    <phoneticPr fontId="10"/>
  </si>
  <si>
    <t>乳　児　室</t>
    <rPh sb="0" eb="1">
      <t>チチ</t>
    </rPh>
    <rPh sb="2" eb="3">
      <t>コ</t>
    </rPh>
    <rPh sb="4" eb="5">
      <t>シツ</t>
    </rPh>
    <phoneticPr fontId="10"/>
  </si>
  <si>
    <t>人）＝</t>
    <rPh sb="0" eb="1">
      <t>ニン</t>
    </rPh>
    <phoneticPr fontId="10"/>
  </si>
  <si>
    <t>ほ ふ く 室</t>
    <rPh sb="6" eb="7">
      <t>シツ</t>
    </rPh>
    <phoneticPr fontId="10"/>
  </si>
  <si>
    <t>小　　計</t>
    <rPh sb="0" eb="1">
      <t>ショウ</t>
    </rPh>
    <rPh sb="3" eb="4">
      <t>ケイ</t>
    </rPh>
    <phoneticPr fontId="10"/>
  </si>
  <si>
    <t>保　育　室</t>
    <rPh sb="0" eb="1">
      <t>タモツ</t>
    </rPh>
    <rPh sb="2" eb="3">
      <t>イク</t>
    </rPh>
    <rPh sb="4" eb="5">
      <t>シツ</t>
    </rPh>
    <phoneticPr fontId="10"/>
  </si>
  <si>
    <t>　1.98㎡×２歳以上児定員数</t>
    <rPh sb="8" eb="11">
      <t>サイイジョウ</t>
    </rPh>
    <rPh sb="11" eb="12">
      <t>ジ</t>
    </rPh>
    <rPh sb="12" eb="14">
      <t>テイイン</t>
    </rPh>
    <rPh sb="14" eb="15">
      <t>スウ</t>
    </rPh>
    <phoneticPr fontId="10"/>
  </si>
  <si>
    <t>遊　戯　室</t>
    <rPh sb="0" eb="1">
      <t>ユウ</t>
    </rPh>
    <rPh sb="2" eb="3">
      <t>ギ</t>
    </rPh>
    <rPh sb="4" eb="5">
      <t>シツ</t>
    </rPh>
    <phoneticPr fontId="10"/>
  </si>
  <si>
    <t>調　理　室</t>
    <rPh sb="0" eb="1">
      <t>チョウ</t>
    </rPh>
    <rPh sb="2" eb="3">
      <t>リ</t>
    </rPh>
    <rPh sb="4" eb="5">
      <t>シツ</t>
    </rPh>
    <phoneticPr fontId="10"/>
  </si>
  <si>
    <t>　</t>
    <phoneticPr fontId="10"/>
  </si>
  <si>
    <t>便　　　所</t>
    <rPh sb="0" eb="1">
      <t>ビン</t>
    </rPh>
    <rPh sb="4" eb="5">
      <t>トコロ</t>
    </rPh>
    <phoneticPr fontId="10"/>
  </si>
  <si>
    <t>医　務　室</t>
    <rPh sb="0" eb="1">
      <t>イ</t>
    </rPh>
    <rPh sb="2" eb="3">
      <t>ツトム</t>
    </rPh>
    <rPh sb="4" eb="5">
      <t>シツ</t>
    </rPh>
    <phoneticPr fontId="10"/>
  </si>
  <si>
    <t>そ　の　他</t>
    <rPh sb="4" eb="5">
      <t>ホカ</t>
    </rPh>
    <phoneticPr fontId="10"/>
  </si>
  <si>
    <t>　　一時預かり保育室</t>
    <rPh sb="2" eb="4">
      <t>イチジ</t>
    </rPh>
    <rPh sb="4" eb="5">
      <t>アズ</t>
    </rPh>
    <rPh sb="7" eb="9">
      <t>ホイク</t>
    </rPh>
    <rPh sb="9" eb="10">
      <t>シツ</t>
    </rPh>
    <phoneticPr fontId="10"/>
  </si>
  <si>
    <t>　　病児・病後児保育室
　　（病児型・病後児型）</t>
    <rPh sb="2" eb="4">
      <t>ビョウジ</t>
    </rPh>
    <rPh sb="5" eb="7">
      <t>ビョウゴ</t>
    </rPh>
    <rPh sb="7" eb="8">
      <t>ジ</t>
    </rPh>
    <rPh sb="8" eb="10">
      <t>ホイク</t>
    </rPh>
    <rPh sb="10" eb="11">
      <t>シツ</t>
    </rPh>
    <rPh sb="15" eb="17">
      <t>ビョウジ</t>
    </rPh>
    <rPh sb="17" eb="18">
      <t>ガタ</t>
    </rPh>
    <rPh sb="19" eb="21">
      <t>ビョウゴ</t>
    </rPh>
    <rPh sb="21" eb="22">
      <t>ジ</t>
    </rPh>
    <rPh sb="22" eb="23">
      <t>カタ</t>
    </rPh>
    <phoneticPr fontId="10"/>
  </si>
  <si>
    <t>　　地域子育て支援相談室</t>
    <rPh sb="2" eb="4">
      <t>チイキ</t>
    </rPh>
    <rPh sb="4" eb="6">
      <t>コソダ</t>
    </rPh>
    <rPh sb="7" eb="9">
      <t>シエン</t>
    </rPh>
    <rPh sb="9" eb="12">
      <t>ソウダンシツ</t>
    </rPh>
    <phoneticPr fontId="10"/>
  </si>
  <si>
    <t>　　屋外遊戯場</t>
    <rPh sb="2" eb="4">
      <t>オクガイ</t>
    </rPh>
    <rPh sb="4" eb="7">
      <t>ユウギジョウ</t>
    </rPh>
    <phoneticPr fontId="10"/>
  </si>
  <si>
    <t>　　その他（　　　　　　　　　　　）</t>
    <rPh sb="4" eb="5">
      <t>タ</t>
    </rPh>
    <phoneticPr fontId="10"/>
  </si>
  <si>
    <t>　 3.3㎡×２歳以上児定員数</t>
    <rPh sb="8" eb="11">
      <t>サイイジョウ</t>
    </rPh>
    <rPh sb="11" eb="12">
      <t>ジ</t>
    </rPh>
    <rPh sb="12" eb="14">
      <t>テイイン</t>
    </rPh>
    <rPh sb="14" eb="15">
      <t>スウ</t>
    </rPh>
    <phoneticPr fontId="10"/>
  </si>
  <si>
    <t>合　　　　　　計</t>
    <rPh sb="0" eb="1">
      <t>ゴウ</t>
    </rPh>
    <rPh sb="7" eb="8">
      <t>ケイ</t>
    </rPh>
    <phoneticPr fontId="10"/>
  </si>
  <si>
    <t>工事（修繕）の内容・施設整備を必要とする理由（民老改築の場合は、緊急的な整備を要する理由）</t>
    <rPh sb="0" eb="2">
      <t>コウジ</t>
    </rPh>
    <rPh sb="3" eb="5">
      <t>シュウゼン</t>
    </rPh>
    <rPh sb="7" eb="9">
      <t>ナイヨウ</t>
    </rPh>
    <rPh sb="25" eb="27">
      <t>カイチク</t>
    </rPh>
    <phoneticPr fontId="10"/>
  </si>
  <si>
    <t>資金内訳</t>
    <rPh sb="0" eb="2">
      <t>シキン</t>
    </rPh>
    <rPh sb="2" eb="4">
      <t>ウチワケ</t>
    </rPh>
    <phoneticPr fontId="10"/>
  </si>
  <si>
    <t>区分</t>
    <rPh sb="0" eb="2">
      <t>クブン</t>
    </rPh>
    <phoneticPr fontId="10"/>
  </si>
  <si>
    <t>交付金</t>
    <rPh sb="0" eb="2">
      <t>コウフ</t>
    </rPh>
    <rPh sb="2" eb="3">
      <t>キン</t>
    </rPh>
    <phoneticPr fontId="10"/>
  </si>
  <si>
    <t>市町村
負担額</t>
    <rPh sb="0" eb="3">
      <t>シチョウソン</t>
    </rPh>
    <rPh sb="4" eb="6">
      <t>フタン</t>
    </rPh>
    <rPh sb="6" eb="7">
      <t>ガク</t>
    </rPh>
    <phoneticPr fontId="10"/>
  </si>
  <si>
    <t>設置者負担</t>
    <rPh sb="0" eb="2">
      <t>セッチ</t>
    </rPh>
    <rPh sb="2" eb="3">
      <t>シャ</t>
    </rPh>
    <rPh sb="3" eb="5">
      <t>フタン</t>
    </rPh>
    <phoneticPr fontId="10"/>
  </si>
  <si>
    <t>総事業費</t>
    <rPh sb="0" eb="4">
      <t>ソウジギョウヒ</t>
    </rPh>
    <phoneticPr fontId="10"/>
  </si>
  <si>
    <t>一般財源</t>
    <rPh sb="0" eb="2">
      <t>イッパン</t>
    </rPh>
    <rPh sb="2" eb="4">
      <t>ザイゲン</t>
    </rPh>
    <phoneticPr fontId="10"/>
  </si>
  <si>
    <t>地　方　債</t>
    <rPh sb="0" eb="1">
      <t>チ</t>
    </rPh>
    <rPh sb="2" eb="3">
      <t>ホウ</t>
    </rPh>
    <rPh sb="4" eb="5">
      <t>サイ</t>
    </rPh>
    <phoneticPr fontId="10"/>
  </si>
  <si>
    <t>医療機構等借入</t>
    <rPh sb="0" eb="2">
      <t>イリョウ</t>
    </rPh>
    <rPh sb="2" eb="4">
      <t>キコウ</t>
    </rPh>
    <rPh sb="4" eb="5">
      <t>トウ</t>
    </rPh>
    <rPh sb="5" eb="7">
      <t>カリイレ</t>
    </rPh>
    <phoneticPr fontId="10"/>
  </si>
  <si>
    <t>寄　付　金</t>
    <rPh sb="0" eb="1">
      <t>キ</t>
    </rPh>
    <rPh sb="2" eb="3">
      <t>ヅケ</t>
    </rPh>
    <rPh sb="4" eb="5">
      <t>キン</t>
    </rPh>
    <phoneticPr fontId="10"/>
  </si>
  <si>
    <t>地方単独補助</t>
    <rPh sb="0" eb="2">
      <t>チホウ</t>
    </rPh>
    <rPh sb="2" eb="4">
      <t>タンドク</t>
    </rPh>
    <rPh sb="4" eb="6">
      <t>ホジョ</t>
    </rPh>
    <phoneticPr fontId="10"/>
  </si>
  <si>
    <t>(        )</t>
    <phoneticPr fontId="10"/>
  </si>
  <si>
    <t>計</t>
    <rPh sb="0" eb="1">
      <t>ケイ</t>
    </rPh>
    <phoneticPr fontId="10"/>
  </si>
  <si>
    <t>施設</t>
    <rPh sb="0" eb="2">
      <t>シセツ</t>
    </rPh>
    <phoneticPr fontId="10"/>
  </si>
  <si>
    <t>市町村の予算措置状況</t>
    <rPh sb="0" eb="3">
      <t>シチョウソン</t>
    </rPh>
    <rPh sb="1" eb="3">
      <t>チョウソン</t>
    </rPh>
    <rPh sb="8" eb="10">
      <t>ジョウキョウ</t>
    </rPh>
    <phoneticPr fontId="10"/>
  </si>
  <si>
    <t>当初</t>
    <rPh sb="0" eb="2">
      <t>トウショ</t>
    </rPh>
    <phoneticPr fontId="10"/>
  </si>
  <si>
    <t>設置主体の予算措置状況</t>
  </si>
  <si>
    <t>様式第２号　別紙１</t>
    <phoneticPr fontId="1"/>
  </si>
  <si>
    <t>施設の配置図及び施設の経歴</t>
    <phoneticPr fontId="1"/>
  </si>
  <si>
    <t>都道府県・市町村名</t>
    <rPh sb="0" eb="4">
      <t>トドウフケン</t>
    </rPh>
    <rPh sb="5" eb="9">
      <t>シチョウソンメイ</t>
    </rPh>
    <phoneticPr fontId="1"/>
  </si>
  <si>
    <t>法人名</t>
    <rPh sb="0" eb="2">
      <t>ホウジン</t>
    </rPh>
    <rPh sb="2" eb="3">
      <t>メイ</t>
    </rPh>
    <phoneticPr fontId="1"/>
  </si>
  <si>
    <t>施設名</t>
    <rPh sb="0" eb="3">
      <t>シセツメイ</t>
    </rPh>
    <phoneticPr fontId="1"/>
  </si>
  <si>
    <t>（Ａ）沿　革（施設の発足から今日に至るまでを簡単に（箇条書）に記載すること。）</t>
    <phoneticPr fontId="1"/>
  </si>
  <si>
    <t>（Ｂ）配置図</t>
    <phoneticPr fontId="1"/>
  </si>
  <si>
    <t>（注）整備後の施設配置についても朱書で記入すること。</t>
    <phoneticPr fontId="1"/>
  </si>
  <si>
    <t>整理番号</t>
    <rPh sb="0" eb="2">
      <t>セイリ</t>
    </rPh>
    <rPh sb="2" eb="4">
      <t>バンゴウ</t>
    </rPh>
    <phoneticPr fontId="1"/>
  </si>
  <si>
    <t>建物の名称</t>
    <rPh sb="0" eb="2">
      <t>タテモノ</t>
    </rPh>
    <rPh sb="3" eb="5">
      <t>メイショウ</t>
    </rPh>
    <phoneticPr fontId="1"/>
  </si>
  <si>
    <t>構造</t>
    <rPh sb="0" eb="2">
      <t>コウゾウ</t>
    </rPh>
    <phoneticPr fontId="1"/>
  </si>
  <si>
    <t>所有の状況</t>
    <rPh sb="0" eb="2">
      <t>ショユウ</t>
    </rPh>
    <rPh sb="3" eb="5">
      <t>ジョウキョウ</t>
    </rPh>
    <phoneticPr fontId="1"/>
  </si>
  <si>
    <t>延面積</t>
    <rPh sb="0" eb="1">
      <t>ノ</t>
    </rPh>
    <rPh sb="1" eb="3">
      <t>メンセキ</t>
    </rPh>
    <phoneticPr fontId="1"/>
  </si>
  <si>
    <t>補助金名</t>
    <rPh sb="0" eb="3">
      <t>ホジョキン</t>
    </rPh>
    <rPh sb="3" eb="4">
      <t>メイ</t>
    </rPh>
    <phoneticPr fontId="1"/>
  </si>
  <si>
    <t>年度</t>
    <rPh sb="0" eb="2">
      <t>ネンド</t>
    </rPh>
    <phoneticPr fontId="1"/>
  </si>
  <si>
    <t>金額</t>
    <rPh sb="0" eb="2">
      <t>キンガク</t>
    </rPh>
    <phoneticPr fontId="1"/>
  </si>
  <si>
    <t>説明</t>
    <rPh sb="0" eb="2">
      <t>セツメイ</t>
    </rPh>
    <phoneticPr fontId="1"/>
  </si>
  <si>
    <t>補助の状況</t>
    <rPh sb="0" eb="2">
      <t>ホジョ</t>
    </rPh>
    <rPh sb="3" eb="5">
      <t>ジョウキョウ</t>
    </rPh>
    <phoneticPr fontId="1"/>
  </si>
  <si>
    <t>合計</t>
    <rPh sb="0" eb="2">
      <t>ゴウケイ</t>
    </rPh>
    <phoneticPr fontId="1"/>
  </si>
  <si>
    <t>（注）１　配置図及び経歴は、記載例のとおり詳細確実に記入すること。</t>
  </si>
  <si>
    <t>　　　３　賃貸物件は補助対象外であるため留意すること。</t>
  </si>
  <si>
    <t>（Ｄ）用地の状況（地すべり防止区域等危険区域内である場合は、その名称、指定年月日及び防災措置の状況を記入すること。）</t>
    <phoneticPr fontId="1"/>
  </si>
  <si>
    <t>工事実施前の施設の平面図</t>
    <rPh sb="0" eb="2">
      <t>コウジ</t>
    </rPh>
    <rPh sb="2" eb="5">
      <t>ジッシマエ</t>
    </rPh>
    <rPh sb="6" eb="8">
      <t>シセツ</t>
    </rPh>
    <rPh sb="9" eb="12">
      <t>ヘイメンズ</t>
    </rPh>
    <phoneticPr fontId="1"/>
  </si>
  <si>
    <t>様式第２号　別紙２</t>
    <phoneticPr fontId="1"/>
  </si>
  <si>
    <t>５　その他の参考事項</t>
  </si>
  <si>
    <t>１　構造</t>
    <phoneticPr fontId="1"/>
  </si>
  <si>
    <t>２　延面積</t>
    <phoneticPr fontId="1"/>
  </si>
  <si>
    <t>３　建築（移築）年月日</t>
    <phoneticPr fontId="1"/>
  </si>
  <si>
    <t>　　　　　　　　　　（経過年数）　　　　　　　</t>
    <phoneticPr fontId="1"/>
  </si>
  <si>
    <t>　　　２　建物の構造、建築（移築）年月日（経過年数）及び国庫補助を受けた年度と額を必ず記入すること。</t>
  </si>
  <si>
    <t>　　　３　その他参考事項欄には、古材を使用した建物である場合等においてその内容を記入すること。</t>
  </si>
  <si>
    <t>　　　４　施設の新築については作成を要しないこと。</t>
  </si>
  <si>
    <t>（注）１　各室の名称、面積を必ず記入すること。また、居室については、１室当たり定員を記入すること。</t>
    <phoneticPr fontId="1"/>
  </si>
  <si>
    <t>【１】按分率算定表（本体工事費）</t>
    <rPh sb="3" eb="6">
      <t>アンブンリツ</t>
    </rPh>
    <rPh sb="6" eb="8">
      <t>サンテイ</t>
    </rPh>
    <rPh sb="8" eb="9">
      <t>ヒョウ</t>
    </rPh>
    <rPh sb="10" eb="12">
      <t>ホンタイ</t>
    </rPh>
    <rPh sb="12" eb="15">
      <t>コウジヒ</t>
    </rPh>
    <phoneticPr fontId="30"/>
  </si>
  <si>
    <r>
      <t>（整備</t>
    </r>
    <r>
      <rPr>
        <b/>
        <u/>
        <sz val="12"/>
        <color rgb="FFFF0000"/>
        <rFont val="ＭＳ Ｐゴシック"/>
        <family val="3"/>
        <charset val="128"/>
      </rPr>
      <t>後</t>
    </r>
    <r>
      <rPr>
        <sz val="12"/>
        <rFont val="ＭＳ Ｐゴシック"/>
        <family val="3"/>
        <charset val="128"/>
      </rPr>
      <t>定員）</t>
    </r>
    <phoneticPr fontId="1"/>
  </si>
  <si>
    <t>(人)</t>
    <rPh sb="1" eb="2">
      <t>ニン</t>
    </rPh>
    <phoneticPr fontId="1"/>
  </si>
  <si>
    <t>１号定員</t>
    <rPh sb="1" eb="2">
      <t>ゴウ</t>
    </rPh>
    <rPh sb="2" eb="4">
      <t>テイイン</t>
    </rPh>
    <phoneticPr fontId="1"/>
  </si>
  <si>
    <t>２号定員</t>
    <rPh sb="1" eb="2">
      <t>ゴウ</t>
    </rPh>
    <rPh sb="2" eb="4">
      <t>テイイン</t>
    </rPh>
    <phoneticPr fontId="1"/>
  </si>
  <si>
    <t>３号定員</t>
    <rPh sb="1" eb="2">
      <t>ゴウ</t>
    </rPh>
    <rPh sb="2" eb="4">
      <t>テイイン</t>
    </rPh>
    <phoneticPr fontId="1"/>
  </si>
  <si>
    <t>（㎡）</t>
    <phoneticPr fontId="30"/>
  </si>
  <si>
    <t>（人）</t>
    <rPh sb="1" eb="2">
      <t>ニン</t>
    </rPh>
    <phoneticPr fontId="30"/>
  </si>
  <si>
    <t>階</t>
    <rPh sb="0" eb="1">
      <t>カイ</t>
    </rPh>
    <phoneticPr fontId="30"/>
  </si>
  <si>
    <t>部屋名</t>
    <rPh sb="0" eb="2">
      <t>ヘヤ</t>
    </rPh>
    <rPh sb="2" eb="3">
      <t>メイ</t>
    </rPh>
    <phoneticPr fontId="30"/>
  </si>
  <si>
    <t>①幼稚園部分
（幼稚園機能（１号）
専有部分）</t>
    <rPh sb="1" eb="4">
      <t>ヨウチエン</t>
    </rPh>
    <rPh sb="4" eb="6">
      <t>ブブン</t>
    </rPh>
    <rPh sb="8" eb="11">
      <t>ヨウチエン</t>
    </rPh>
    <rPh sb="11" eb="13">
      <t>キノウ</t>
    </rPh>
    <rPh sb="15" eb="16">
      <t>ゴウ</t>
    </rPh>
    <rPh sb="18" eb="20">
      <t>センユウ</t>
    </rPh>
    <rPh sb="20" eb="22">
      <t>ブブン</t>
    </rPh>
    <phoneticPr fontId="30"/>
  </si>
  <si>
    <t>②保育所部分
（保育所機能（２号、３号）
専有部分）</t>
    <rPh sb="1" eb="3">
      <t>ホイク</t>
    </rPh>
    <rPh sb="3" eb="4">
      <t>ショ</t>
    </rPh>
    <rPh sb="4" eb="6">
      <t>ブブン</t>
    </rPh>
    <rPh sb="8" eb="11">
      <t>ホイクショ</t>
    </rPh>
    <rPh sb="11" eb="13">
      <t>キノウ</t>
    </rPh>
    <rPh sb="15" eb="16">
      <t>ゴウ</t>
    </rPh>
    <rPh sb="18" eb="19">
      <t>ゴウ</t>
    </rPh>
    <rPh sb="21" eb="23">
      <t>センユウ</t>
    </rPh>
    <rPh sb="23" eb="25">
      <t>ブブン</t>
    </rPh>
    <phoneticPr fontId="30"/>
  </si>
  <si>
    <t>③共有部分</t>
    <rPh sb="1" eb="3">
      <t>キョウユウ</t>
    </rPh>
    <rPh sb="3" eb="5">
      <t>ブブン</t>
    </rPh>
    <phoneticPr fontId="30"/>
  </si>
  <si>
    <t>共有部分按分割合</t>
    <rPh sb="0" eb="2">
      <t>キョウユウ</t>
    </rPh>
    <rPh sb="2" eb="4">
      <t>ブブン</t>
    </rPh>
    <rPh sb="4" eb="6">
      <t>アンブン</t>
    </rPh>
    <rPh sb="6" eb="8">
      <t>ワリアイ</t>
    </rPh>
    <phoneticPr fontId="1"/>
  </si>
  <si>
    <t>うち、１号部分</t>
    <rPh sb="4" eb="5">
      <t>ゴウ</t>
    </rPh>
    <rPh sb="5" eb="7">
      <t>ブブン</t>
    </rPh>
    <phoneticPr fontId="30"/>
  </si>
  <si>
    <t>うち、２号部分</t>
    <rPh sb="4" eb="5">
      <t>ゴウ</t>
    </rPh>
    <rPh sb="5" eb="7">
      <t>ブブン</t>
    </rPh>
    <phoneticPr fontId="30"/>
  </si>
  <si>
    <t>うち、３号部分</t>
    <rPh sb="4" eb="5">
      <t>ゴウ</t>
    </rPh>
    <rPh sb="5" eb="7">
      <t>ブブン</t>
    </rPh>
    <phoneticPr fontId="30"/>
  </si>
  <si>
    <t>１号</t>
    <rPh sb="1" eb="2">
      <t>ゴウ</t>
    </rPh>
    <phoneticPr fontId="1"/>
  </si>
  <si>
    <t>２号</t>
    <rPh sb="1" eb="2">
      <t>ゴウ</t>
    </rPh>
    <phoneticPr fontId="1"/>
  </si>
  <si>
    <t>３号</t>
    <rPh sb="1" eb="2">
      <t>ゴウ</t>
    </rPh>
    <phoneticPr fontId="1"/>
  </si>
  <si>
    <t>１階</t>
    <rPh sb="1" eb="2">
      <t>カイ</t>
    </rPh>
    <phoneticPr fontId="30"/>
  </si>
  <si>
    <t>２階</t>
    <phoneticPr fontId="30"/>
  </si>
  <si>
    <t>合計</t>
    <rPh sb="0" eb="2">
      <t>ゴウケイ</t>
    </rPh>
    <phoneticPr fontId="30"/>
  </si>
  <si>
    <t>a</t>
    <phoneticPr fontId="30"/>
  </si>
  <si>
    <t>b</t>
    <phoneticPr fontId="30"/>
  </si>
  <si>
    <t>c</t>
    <phoneticPr fontId="30"/>
  </si>
  <si>
    <t>d</t>
    <phoneticPr fontId="30"/>
  </si>
  <si>
    <t>e</t>
    <phoneticPr fontId="1"/>
  </si>
  <si>
    <t>f</t>
    <phoneticPr fontId="30"/>
  </si>
  <si>
    <t>教育部分面積 （ a+d ）：</t>
    <rPh sb="0" eb="2">
      <t>キョウイク</t>
    </rPh>
    <rPh sb="2" eb="4">
      <t>ブブン</t>
    </rPh>
    <rPh sb="4" eb="6">
      <t>メンセキ</t>
    </rPh>
    <phoneticPr fontId="30"/>
  </si>
  <si>
    <t>保育部分面積（b+e+f）：</t>
    <rPh sb="0" eb="2">
      <t>ホイク</t>
    </rPh>
    <rPh sb="2" eb="4">
      <t>ブブン</t>
    </rPh>
    <rPh sb="4" eb="6">
      <t>メンセキ</t>
    </rPh>
    <phoneticPr fontId="30"/>
  </si>
  <si>
    <t>按分率（教育）：</t>
    <rPh sb="0" eb="3">
      <t>アンブンリツ</t>
    </rPh>
    <rPh sb="4" eb="6">
      <t>キョウイク</t>
    </rPh>
    <phoneticPr fontId="30"/>
  </si>
  <si>
    <t>按分率（保育）：</t>
    <rPh sb="0" eb="3">
      <t>アンブンリツ</t>
    </rPh>
    <rPh sb="4" eb="6">
      <t>ホイク</t>
    </rPh>
    <phoneticPr fontId="30"/>
  </si>
  <si>
    <t>【２】按分率算定表（解体撤去工事費・仮設施設整備工事費）</t>
    <rPh sb="3" eb="6">
      <t>アンブンリツ</t>
    </rPh>
    <rPh sb="6" eb="8">
      <t>サンテイ</t>
    </rPh>
    <rPh sb="8" eb="9">
      <t>ヒョウ</t>
    </rPh>
    <rPh sb="10" eb="12">
      <t>カイタイ</t>
    </rPh>
    <rPh sb="12" eb="14">
      <t>テッキョ</t>
    </rPh>
    <rPh sb="14" eb="17">
      <t>コウジヒ</t>
    </rPh>
    <rPh sb="18" eb="20">
      <t>カセツ</t>
    </rPh>
    <phoneticPr fontId="30"/>
  </si>
  <si>
    <r>
      <t>（整備</t>
    </r>
    <r>
      <rPr>
        <b/>
        <u/>
        <sz val="12"/>
        <color rgb="FFFF0000"/>
        <rFont val="ＭＳ Ｐゴシック"/>
        <family val="3"/>
        <charset val="128"/>
      </rPr>
      <t>前</t>
    </r>
    <r>
      <rPr>
        <sz val="12"/>
        <rFont val="ＭＳ Ｐゴシック"/>
        <family val="3"/>
        <charset val="128"/>
      </rPr>
      <t>定員）</t>
    </r>
    <rPh sb="3" eb="4">
      <t>マエ</t>
    </rPh>
    <phoneticPr fontId="1"/>
  </si>
  <si>
    <t>【３】実支出予定額算定表</t>
    <rPh sb="3" eb="6">
      <t>ジツシシュツ</t>
    </rPh>
    <rPh sb="6" eb="8">
      <t>ヨテイ</t>
    </rPh>
    <rPh sb="8" eb="9">
      <t>ガク</t>
    </rPh>
    <rPh sb="9" eb="11">
      <t>サンテイ</t>
    </rPh>
    <rPh sb="11" eb="12">
      <t>ヒョウ</t>
    </rPh>
    <phoneticPr fontId="39"/>
  </si>
  <si>
    <r>
      <t>（整備</t>
    </r>
    <r>
      <rPr>
        <b/>
        <u/>
        <sz val="14"/>
        <color rgb="FFFF0000"/>
        <rFont val="ＭＳ Ｐゴシック"/>
        <family val="3"/>
        <charset val="128"/>
      </rPr>
      <t>前</t>
    </r>
    <r>
      <rPr>
        <sz val="14"/>
        <rFont val="ＭＳ Ｐゴシック"/>
        <family val="3"/>
        <charset val="128"/>
      </rPr>
      <t>定員）</t>
    </r>
    <rPh sb="1" eb="3">
      <t>セイビ</t>
    </rPh>
    <rPh sb="3" eb="4">
      <t>マエ</t>
    </rPh>
    <rPh sb="4" eb="6">
      <t>テイイン</t>
    </rPh>
    <phoneticPr fontId="1"/>
  </si>
  <si>
    <r>
      <t>（整備</t>
    </r>
    <r>
      <rPr>
        <b/>
        <u/>
        <sz val="14"/>
        <color rgb="FFFF0000"/>
        <rFont val="ＭＳ Ｐゴシック"/>
        <family val="3"/>
        <charset val="128"/>
      </rPr>
      <t>前</t>
    </r>
    <r>
      <rPr>
        <b/>
        <sz val="14"/>
        <rFont val="ＭＳ Ｐゴシック"/>
        <family val="3"/>
        <charset val="128"/>
      </rPr>
      <t>按分率</t>
    </r>
    <r>
      <rPr>
        <sz val="14"/>
        <rFont val="ＭＳ Ｐゴシック"/>
        <family val="3"/>
        <charset val="128"/>
      </rPr>
      <t>）　
　　※解体撤去工事費、仮設施設整備工事費　</t>
    </r>
    <rPh sb="1" eb="3">
      <t>セイビ</t>
    </rPh>
    <rPh sb="3" eb="4">
      <t>マエ</t>
    </rPh>
    <rPh sb="4" eb="7">
      <t>アンブンリツ</t>
    </rPh>
    <phoneticPr fontId="1"/>
  </si>
  <si>
    <t>按分率（教育部分）：</t>
    <rPh sb="0" eb="3">
      <t>アンブンリツ</t>
    </rPh>
    <rPh sb="4" eb="6">
      <t>キョウイク</t>
    </rPh>
    <rPh sb="6" eb="8">
      <t>ブブン</t>
    </rPh>
    <phoneticPr fontId="1"/>
  </si>
  <si>
    <t>按分率（保育部分）：</t>
    <rPh sb="0" eb="3">
      <t>アンブンリツ</t>
    </rPh>
    <rPh sb="4" eb="6">
      <t>ホイク</t>
    </rPh>
    <rPh sb="6" eb="8">
      <t>ブブン</t>
    </rPh>
    <phoneticPr fontId="1"/>
  </si>
  <si>
    <r>
      <t>（整備</t>
    </r>
    <r>
      <rPr>
        <b/>
        <u/>
        <sz val="14"/>
        <color rgb="FFFF0000"/>
        <rFont val="ＭＳ Ｐゴシック"/>
        <family val="3"/>
        <charset val="128"/>
      </rPr>
      <t>後</t>
    </r>
    <r>
      <rPr>
        <sz val="14"/>
        <rFont val="ＭＳ Ｐゴシック"/>
        <family val="3"/>
        <charset val="128"/>
      </rPr>
      <t>定員）</t>
    </r>
    <rPh sb="1" eb="3">
      <t>セイビ</t>
    </rPh>
    <rPh sb="3" eb="4">
      <t>ゴ</t>
    </rPh>
    <rPh sb="4" eb="6">
      <t>テイイン</t>
    </rPh>
    <phoneticPr fontId="1"/>
  </si>
  <si>
    <r>
      <t>（整備</t>
    </r>
    <r>
      <rPr>
        <b/>
        <u/>
        <sz val="14"/>
        <color rgb="FFFF0000"/>
        <rFont val="ＭＳ Ｐゴシック"/>
        <family val="3"/>
        <charset val="128"/>
      </rPr>
      <t>後</t>
    </r>
    <r>
      <rPr>
        <b/>
        <sz val="14"/>
        <rFont val="ＭＳ Ｐゴシック"/>
        <family val="3"/>
        <charset val="128"/>
      </rPr>
      <t>按分率</t>
    </r>
    <r>
      <rPr>
        <sz val="14"/>
        <rFont val="ＭＳ Ｐゴシック"/>
        <family val="3"/>
        <charset val="128"/>
      </rPr>
      <t>）　
　　※本体工事費</t>
    </r>
    <rPh sb="1" eb="3">
      <t>セイビ</t>
    </rPh>
    <rPh sb="3" eb="4">
      <t>ゴ</t>
    </rPh>
    <rPh sb="4" eb="7">
      <t>アンブンリツ</t>
    </rPh>
    <phoneticPr fontId="1"/>
  </si>
  <si>
    <t>総事業費</t>
    <rPh sb="0" eb="4">
      <t>ソウジギョウヒ</t>
    </rPh>
    <phoneticPr fontId="39"/>
  </si>
  <si>
    <t>対象経費の
実支出予定額</t>
    <rPh sb="0" eb="2">
      <t>タイショウ</t>
    </rPh>
    <rPh sb="2" eb="4">
      <t>ケイヒ</t>
    </rPh>
    <rPh sb="6" eb="9">
      <t>ジツシシュツ</t>
    </rPh>
    <rPh sb="9" eb="11">
      <t>ヨテイ</t>
    </rPh>
    <rPh sb="11" eb="12">
      <t>ガク</t>
    </rPh>
    <phoneticPr fontId="39"/>
  </si>
  <si>
    <t>総事業費
（うち幼稚園部分）</t>
    <rPh sb="0" eb="4">
      <t>ソウジギョウヒ</t>
    </rPh>
    <rPh sb="8" eb="11">
      <t>ヨウチエン</t>
    </rPh>
    <rPh sb="11" eb="13">
      <t>ブブン</t>
    </rPh>
    <phoneticPr fontId="39"/>
  </si>
  <si>
    <t>総事業費
（うち保育所部分）</t>
    <rPh sb="0" eb="4">
      <t>ソウジギョウヒ</t>
    </rPh>
    <rPh sb="8" eb="11">
      <t>ホイクショ</t>
    </rPh>
    <rPh sb="11" eb="13">
      <t>ブブン</t>
    </rPh>
    <phoneticPr fontId="39"/>
  </si>
  <si>
    <t>実支出予定額
（うち幼稚園部分）</t>
    <rPh sb="0" eb="3">
      <t>ジツシシュツ</t>
    </rPh>
    <rPh sb="3" eb="5">
      <t>ヨテイ</t>
    </rPh>
    <rPh sb="5" eb="6">
      <t>ガク</t>
    </rPh>
    <rPh sb="10" eb="13">
      <t>ヨウチエン</t>
    </rPh>
    <rPh sb="13" eb="15">
      <t>ブブン</t>
    </rPh>
    <phoneticPr fontId="39"/>
  </si>
  <si>
    <t>実支出予定額
（うち保育所部分）</t>
    <rPh sb="0" eb="3">
      <t>ジツシシュツ</t>
    </rPh>
    <rPh sb="3" eb="5">
      <t>ヨテイ</t>
    </rPh>
    <rPh sb="5" eb="6">
      <t>ガク</t>
    </rPh>
    <rPh sb="10" eb="13">
      <t>ホイクショ</t>
    </rPh>
    <rPh sb="13" eb="15">
      <t>ブブン</t>
    </rPh>
    <phoneticPr fontId="39"/>
  </si>
  <si>
    <t>対象経費 ＋ 対象外経費（外構など）</t>
    <rPh sb="0" eb="2">
      <t>タイショウ</t>
    </rPh>
    <rPh sb="2" eb="4">
      <t>ケイヒ</t>
    </rPh>
    <rPh sb="7" eb="10">
      <t>タイショウガイ</t>
    </rPh>
    <rPh sb="10" eb="12">
      <t>ケイヒ</t>
    </rPh>
    <rPh sb="13" eb="15">
      <t>ガイコウ</t>
    </rPh>
    <phoneticPr fontId="1"/>
  </si>
  <si>
    <t>対象経費　</t>
    <rPh sb="0" eb="2">
      <t>タイショウ</t>
    </rPh>
    <rPh sb="2" eb="4">
      <t>ケイヒ</t>
    </rPh>
    <phoneticPr fontId="39"/>
  </si>
  <si>
    <t>本体工事費</t>
    <rPh sb="0" eb="2">
      <t>ホンタイ</t>
    </rPh>
    <rPh sb="2" eb="4">
      <t>コウジ</t>
    </rPh>
    <rPh sb="4" eb="5">
      <t>ヒ</t>
    </rPh>
    <phoneticPr fontId="39"/>
  </si>
  <si>
    <t>ⅰ</t>
    <phoneticPr fontId="39"/>
  </si>
  <si>
    <t>工事費</t>
    <rPh sb="0" eb="3">
      <t>コウジヒ</t>
    </rPh>
    <phoneticPr fontId="39"/>
  </si>
  <si>
    <t>ⅱ</t>
    <phoneticPr fontId="39"/>
  </si>
  <si>
    <t>特殊附帯工事費</t>
    <rPh sb="0" eb="2">
      <t>トクシュ</t>
    </rPh>
    <rPh sb="2" eb="4">
      <t>フタイ</t>
    </rPh>
    <rPh sb="4" eb="7">
      <t>コウジヒ</t>
    </rPh>
    <phoneticPr fontId="39"/>
  </si>
  <si>
    <t>うち資源活用整備・消融雪設備整備</t>
    <phoneticPr fontId="1"/>
  </si>
  <si>
    <t>うち屋外教育環境整備</t>
    <rPh sb="2" eb="10">
      <t>オクガイキョウイクカンキョウセイビ</t>
    </rPh>
    <phoneticPr fontId="1"/>
  </si>
  <si>
    <t>ⅲ</t>
    <phoneticPr fontId="39"/>
  </si>
  <si>
    <t>外構工事費（防犯対策に限る。）</t>
    <rPh sb="0" eb="4">
      <t>ガイコウコウジ</t>
    </rPh>
    <rPh sb="4" eb="5">
      <t>ヒ</t>
    </rPh>
    <rPh sb="6" eb="8">
      <t>ボウハン</t>
    </rPh>
    <rPh sb="8" eb="10">
      <t>タイサク</t>
    </rPh>
    <rPh sb="11" eb="12">
      <t>カギ</t>
    </rPh>
    <phoneticPr fontId="39"/>
  </si>
  <si>
    <t>ⅳ</t>
    <phoneticPr fontId="39"/>
  </si>
  <si>
    <r>
      <t>工事事務費（</t>
    </r>
    <r>
      <rPr>
        <b/>
        <u/>
        <sz val="14"/>
        <color theme="1"/>
        <rFont val="游ゴシック"/>
        <family val="3"/>
        <charset val="128"/>
        <scheme val="minor"/>
      </rPr>
      <t>ⅰ～ⅲの合計の2.6%が上限</t>
    </r>
    <r>
      <rPr>
        <b/>
        <sz val="14"/>
        <color theme="1"/>
        <rFont val="游ゴシック"/>
        <family val="3"/>
        <charset val="128"/>
        <scheme val="minor"/>
      </rPr>
      <t>）</t>
    </r>
    <rPh sb="0" eb="2">
      <t>コウジ</t>
    </rPh>
    <rPh sb="2" eb="4">
      <t>ジム</t>
    </rPh>
    <rPh sb="4" eb="5">
      <t>ヒ</t>
    </rPh>
    <rPh sb="10" eb="12">
      <t>ゴウケイ</t>
    </rPh>
    <rPh sb="18" eb="20">
      <t>ジョウゲン</t>
    </rPh>
    <phoneticPr fontId="39"/>
  </si>
  <si>
    <t>うち設計監理料</t>
    <rPh sb="2" eb="4">
      <t>セッケイ</t>
    </rPh>
    <rPh sb="4" eb="6">
      <t>カンリ</t>
    </rPh>
    <rPh sb="6" eb="7">
      <t>リョウ</t>
    </rPh>
    <phoneticPr fontId="39"/>
  </si>
  <si>
    <t>うちその他工事事務費</t>
    <rPh sb="4" eb="5">
      <t>タ</t>
    </rPh>
    <rPh sb="5" eb="7">
      <t>コウジ</t>
    </rPh>
    <rPh sb="7" eb="9">
      <t>ジム</t>
    </rPh>
    <rPh sb="9" eb="10">
      <t>ヒ</t>
    </rPh>
    <phoneticPr fontId="39"/>
  </si>
  <si>
    <t>実施設計費等</t>
    <rPh sb="0" eb="5">
      <t>ジッシセッケイヒ</t>
    </rPh>
    <rPh sb="5" eb="6">
      <t>トウ</t>
    </rPh>
    <phoneticPr fontId="39"/>
  </si>
  <si>
    <t>耐震診断費</t>
    <rPh sb="0" eb="5">
      <t>タイシンシンダンヒ</t>
    </rPh>
    <phoneticPr fontId="39"/>
  </si>
  <si>
    <t>開設準備にかかる備品費等</t>
    <rPh sb="0" eb="2">
      <t>カイセツ</t>
    </rPh>
    <rPh sb="2" eb="4">
      <t>ジュンビ</t>
    </rPh>
    <rPh sb="8" eb="10">
      <t>ビヒン</t>
    </rPh>
    <rPh sb="10" eb="11">
      <t>ヒ</t>
    </rPh>
    <rPh sb="11" eb="12">
      <t>トウ</t>
    </rPh>
    <phoneticPr fontId="39"/>
  </si>
  <si>
    <t>土地賃借料（敷金を除き礼金を含む。）</t>
    <rPh sb="0" eb="2">
      <t>トチ</t>
    </rPh>
    <rPh sb="2" eb="5">
      <t>チンシャクリョウ</t>
    </rPh>
    <rPh sb="6" eb="8">
      <t>シキキン</t>
    </rPh>
    <rPh sb="9" eb="10">
      <t>ノゾ</t>
    </rPh>
    <rPh sb="11" eb="13">
      <t>レイキン</t>
    </rPh>
    <rPh sb="14" eb="15">
      <t>フク</t>
    </rPh>
    <phoneticPr fontId="39"/>
  </si>
  <si>
    <t>定期借地権設定のための一時金</t>
    <rPh sb="0" eb="2">
      <t>テイキ</t>
    </rPh>
    <rPh sb="2" eb="5">
      <t>シャクチケン</t>
    </rPh>
    <rPh sb="5" eb="7">
      <t>セッテイ</t>
    </rPh>
    <rPh sb="11" eb="14">
      <t>イチジキン</t>
    </rPh>
    <phoneticPr fontId="39"/>
  </si>
  <si>
    <t>地域の余裕スペース加算（事業費には含めず）</t>
    <rPh sb="0" eb="2">
      <t>チイキ</t>
    </rPh>
    <rPh sb="3" eb="5">
      <t>ヨユウ</t>
    </rPh>
    <rPh sb="9" eb="11">
      <t>カサン</t>
    </rPh>
    <rPh sb="12" eb="15">
      <t>ジギョウヒ</t>
    </rPh>
    <rPh sb="17" eb="18">
      <t>フク</t>
    </rPh>
    <phoneticPr fontId="39"/>
  </si>
  <si>
    <t>解体撤去工事費</t>
    <rPh sb="0" eb="2">
      <t>カイタイ</t>
    </rPh>
    <rPh sb="2" eb="4">
      <t>テッキョ</t>
    </rPh>
    <rPh sb="4" eb="7">
      <t>コウジヒ</t>
    </rPh>
    <phoneticPr fontId="39"/>
  </si>
  <si>
    <t>仮設施設整備工事費（賃借料を含む）</t>
    <rPh sb="0" eb="2">
      <t>カセツ</t>
    </rPh>
    <rPh sb="2" eb="4">
      <t>シセツ</t>
    </rPh>
    <rPh sb="4" eb="6">
      <t>セイビ</t>
    </rPh>
    <rPh sb="6" eb="9">
      <t>コウジヒ</t>
    </rPh>
    <phoneticPr fontId="39"/>
  </si>
  <si>
    <t>対象外経費（外構など）</t>
    <rPh sb="0" eb="5">
      <t>タイショウガイケイヒ</t>
    </rPh>
    <rPh sb="6" eb="8">
      <t>ガイコウ</t>
    </rPh>
    <phoneticPr fontId="39"/>
  </si>
  <si>
    <t>施設種別</t>
    <rPh sb="0" eb="2">
      <t>シセツ</t>
    </rPh>
    <rPh sb="2" eb="4">
      <t>シュベツ</t>
    </rPh>
    <phoneticPr fontId="30"/>
  </si>
  <si>
    <t>保育所</t>
    <rPh sb="0" eb="3">
      <t>ホイクショ</t>
    </rPh>
    <phoneticPr fontId="30"/>
  </si>
  <si>
    <t>保育所分園</t>
    <rPh sb="0" eb="3">
      <t>ホイクショ</t>
    </rPh>
    <rPh sb="3" eb="5">
      <t>ブンエン</t>
    </rPh>
    <phoneticPr fontId="30"/>
  </si>
  <si>
    <t>都道府県</t>
    <rPh sb="0" eb="4">
      <t>トドウフケン</t>
    </rPh>
    <phoneticPr fontId="30"/>
  </si>
  <si>
    <t>市区町村</t>
    <rPh sb="0" eb="4">
      <t>シクチョウソン</t>
    </rPh>
    <phoneticPr fontId="1"/>
  </si>
  <si>
    <t>フラグ</t>
  </si>
  <si>
    <t>施設名</t>
    <rPh sb="0" eb="3">
      <t>シセツメイ</t>
    </rPh>
    <phoneticPr fontId="30"/>
  </si>
  <si>
    <t>設置主体</t>
    <rPh sb="0" eb="2">
      <t>セッチ</t>
    </rPh>
    <rPh sb="2" eb="4">
      <t>シュタイ</t>
    </rPh>
    <phoneticPr fontId="30"/>
  </si>
  <si>
    <t>整備区分</t>
    <rPh sb="0" eb="2">
      <t>セイビ</t>
    </rPh>
    <rPh sb="2" eb="4">
      <t>クブン</t>
    </rPh>
    <phoneticPr fontId="30"/>
  </si>
  <si>
    <t>対象経費の実支出予定額
（千円）</t>
    <rPh sb="0" eb="2">
      <t>タイショウ</t>
    </rPh>
    <rPh sb="2" eb="4">
      <t>ケイヒ</t>
    </rPh>
    <rPh sb="5" eb="6">
      <t>ジツ</t>
    </rPh>
    <rPh sb="6" eb="8">
      <t>シシュツ</t>
    </rPh>
    <rPh sb="8" eb="11">
      <t>ヨテイガク</t>
    </rPh>
    <rPh sb="13" eb="15">
      <t>センエン</t>
    </rPh>
    <phoneticPr fontId="1"/>
  </si>
  <si>
    <t>交付金申請額
（千円）</t>
    <rPh sb="0" eb="3">
      <t>コウフキン</t>
    </rPh>
    <rPh sb="3" eb="6">
      <t>シンセイガク</t>
    </rPh>
    <rPh sb="8" eb="10">
      <t>センエン</t>
    </rPh>
    <phoneticPr fontId="0"/>
  </si>
  <si>
    <t>１号定員</t>
    <rPh sb="1" eb="2">
      <t>ゴウ</t>
    </rPh>
    <rPh sb="2" eb="4">
      <t>テイイン</t>
    </rPh>
    <phoneticPr fontId="30"/>
  </si>
  <si>
    <t>特別な
財政措置</t>
    <rPh sb="0" eb="2">
      <t>トクベツ</t>
    </rPh>
    <rPh sb="4" eb="6">
      <t>ザイセイ</t>
    </rPh>
    <rPh sb="6" eb="8">
      <t>ソチ</t>
    </rPh>
    <phoneticPr fontId="30"/>
  </si>
  <si>
    <t>特別な
財政措置②</t>
    <rPh sb="0" eb="2">
      <t>トクベツ</t>
    </rPh>
    <rPh sb="4" eb="6">
      <t>ザイセイ</t>
    </rPh>
    <rPh sb="6" eb="8">
      <t>ソチ</t>
    </rPh>
    <phoneticPr fontId="30"/>
  </si>
  <si>
    <t>特別な
財政措置③</t>
    <rPh sb="0" eb="2">
      <t>トクベツ</t>
    </rPh>
    <rPh sb="4" eb="6">
      <t>ザイセイ</t>
    </rPh>
    <rPh sb="6" eb="8">
      <t>ソチ</t>
    </rPh>
    <phoneticPr fontId="30"/>
  </si>
  <si>
    <t>5か年加速化対策に基づく事業</t>
    <rPh sb="3" eb="6">
      <t>カソクカ</t>
    </rPh>
    <phoneticPr fontId="1"/>
  </si>
  <si>
    <t>木材利用の推進</t>
    <rPh sb="0" eb="2">
      <t>モクザイ</t>
    </rPh>
    <rPh sb="2" eb="4">
      <t>リヨウ</t>
    </rPh>
    <rPh sb="5" eb="7">
      <t>スイシン</t>
    </rPh>
    <phoneticPr fontId="1"/>
  </si>
  <si>
    <t>PFI事業</t>
    <rPh sb="3" eb="5">
      <t>ジギョウ</t>
    </rPh>
    <phoneticPr fontId="1"/>
  </si>
  <si>
    <t>抵当権設定</t>
    <rPh sb="0" eb="3">
      <t>テイトウケン</t>
    </rPh>
    <rPh sb="3" eb="5">
      <t>セッテイ</t>
    </rPh>
    <phoneticPr fontId="30"/>
  </si>
  <si>
    <t>事業計画</t>
    <rPh sb="0" eb="2">
      <t>ジギョウ</t>
    </rPh>
    <rPh sb="2" eb="4">
      <t>ケイカク</t>
    </rPh>
    <phoneticPr fontId="30"/>
  </si>
  <si>
    <t>2023年度</t>
    <rPh sb="4" eb="5">
      <t>ネン</t>
    </rPh>
    <rPh sb="5" eb="6">
      <t>ド</t>
    </rPh>
    <phoneticPr fontId="1"/>
  </si>
  <si>
    <t>2024年度</t>
    <rPh sb="4" eb="5">
      <t>ネン</t>
    </rPh>
    <rPh sb="5" eb="6">
      <t>ド</t>
    </rPh>
    <phoneticPr fontId="1"/>
  </si>
  <si>
    <t>完成予定年月日</t>
    <rPh sb="0" eb="2">
      <t>カンセイ</t>
    </rPh>
    <rPh sb="2" eb="4">
      <t>ヨテイ</t>
    </rPh>
    <rPh sb="4" eb="7">
      <t>ネンガッピ</t>
    </rPh>
    <phoneticPr fontId="30"/>
  </si>
  <si>
    <t>備考</t>
    <rPh sb="0" eb="2">
      <t>ビコウ</t>
    </rPh>
    <phoneticPr fontId="30"/>
  </si>
  <si>
    <t>０歳</t>
    <rPh sb="1" eb="2">
      <t>サイ</t>
    </rPh>
    <phoneticPr fontId="30"/>
  </si>
  <si>
    <t>１歳</t>
    <rPh sb="1" eb="2">
      <t>サイ</t>
    </rPh>
    <phoneticPr fontId="30"/>
  </si>
  <si>
    <t>２歳</t>
    <rPh sb="1" eb="2">
      <t>サイ</t>
    </rPh>
    <phoneticPr fontId="30"/>
  </si>
  <si>
    <t>３歳</t>
    <rPh sb="1" eb="2">
      <t>サイ</t>
    </rPh>
    <phoneticPr fontId="30"/>
  </si>
  <si>
    <t>４歳</t>
    <rPh sb="1" eb="2">
      <t>サイ</t>
    </rPh>
    <phoneticPr fontId="30"/>
  </si>
  <si>
    <t>５歳</t>
    <rPh sb="1" eb="2">
      <t>サイ</t>
    </rPh>
    <phoneticPr fontId="30"/>
  </si>
  <si>
    <t>整備前</t>
    <rPh sb="0" eb="2">
      <t>セイビ</t>
    </rPh>
    <rPh sb="2" eb="3">
      <t>マエ</t>
    </rPh>
    <phoneticPr fontId="30"/>
  </si>
  <si>
    <t>整備後</t>
    <rPh sb="0" eb="2">
      <t>セイビ</t>
    </rPh>
    <rPh sb="2" eb="3">
      <t>ゴ</t>
    </rPh>
    <phoneticPr fontId="30"/>
  </si>
  <si>
    <t>０歳児</t>
    <rPh sb="1" eb="3">
      <t>サイジ</t>
    </rPh>
    <phoneticPr fontId="30"/>
  </si>
  <si>
    <t>１・２歳児</t>
    <rPh sb="3" eb="5">
      <t>サイジ</t>
    </rPh>
    <phoneticPr fontId="30"/>
  </si>
  <si>
    <t>３歳以上児</t>
    <rPh sb="1" eb="2">
      <t>サイ</t>
    </rPh>
    <rPh sb="2" eb="4">
      <t>イジョウ</t>
    </rPh>
    <rPh sb="4" eb="5">
      <t>ジ</t>
    </rPh>
    <phoneticPr fontId="30"/>
  </si>
  <si>
    <t>社会福祉法人</t>
    <rPh sb="0" eb="2">
      <t>シャカイ</t>
    </rPh>
    <rPh sb="2" eb="4">
      <t>フクシ</t>
    </rPh>
    <rPh sb="4" eb="6">
      <t>ホウジン</t>
    </rPh>
    <phoneticPr fontId="30"/>
  </si>
  <si>
    <t>自己所有</t>
    <rPh sb="0" eb="2">
      <t>ジコ</t>
    </rPh>
    <rPh sb="2" eb="4">
      <t>ショユウ</t>
    </rPh>
    <phoneticPr fontId="30"/>
  </si>
  <si>
    <t>特別な財政措置</t>
    <rPh sb="0" eb="2">
      <t>トクベツ</t>
    </rPh>
    <rPh sb="3" eb="5">
      <t>ザイセイ</t>
    </rPh>
    <rPh sb="5" eb="7">
      <t>ソチ</t>
    </rPh>
    <phoneticPr fontId="30"/>
  </si>
  <si>
    <t>国庫補助率</t>
    <rPh sb="0" eb="2">
      <t>コッコ</t>
    </rPh>
    <rPh sb="2" eb="4">
      <t>ホジョ</t>
    </rPh>
    <rPh sb="4" eb="5">
      <t>リツ</t>
    </rPh>
    <phoneticPr fontId="30"/>
  </si>
  <si>
    <t>建物の所有権</t>
    <rPh sb="0" eb="2">
      <t>タテモノ</t>
    </rPh>
    <rPh sb="3" eb="6">
      <t>ショユウケン</t>
    </rPh>
    <phoneticPr fontId="30"/>
  </si>
  <si>
    <t>沖縄</t>
    <rPh sb="0" eb="2">
      <t>オキナワ</t>
    </rPh>
    <phoneticPr fontId="30"/>
  </si>
  <si>
    <t>日本赤十字社</t>
    <rPh sb="0" eb="2">
      <t>ニホン</t>
    </rPh>
    <rPh sb="2" eb="6">
      <t>セキジュウジシャ</t>
    </rPh>
    <phoneticPr fontId="30"/>
  </si>
  <si>
    <t>過疎</t>
    <rPh sb="0" eb="2">
      <t>カソ</t>
    </rPh>
    <phoneticPr fontId="30"/>
  </si>
  <si>
    <t>賃貸物件</t>
    <rPh sb="0" eb="2">
      <t>チンタイ</t>
    </rPh>
    <rPh sb="2" eb="4">
      <t>ブッケン</t>
    </rPh>
    <phoneticPr fontId="30"/>
  </si>
  <si>
    <t>公益社団法人</t>
    <rPh sb="0" eb="2">
      <t>コウエキ</t>
    </rPh>
    <rPh sb="2" eb="6">
      <t>シャダンホウジン</t>
    </rPh>
    <phoneticPr fontId="30"/>
  </si>
  <si>
    <t>山村</t>
    <rPh sb="0" eb="2">
      <t>サンソン</t>
    </rPh>
    <phoneticPr fontId="30"/>
  </si>
  <si>
    <t>公益財団法人</t>
    <rPh sb="0" eb="2">
      <t>コウエキ</t>
    </rPh>
    <rPh sb="2" eb="6">
      <t>ザイダンホウジン</t>
    </rPh>
    <phoneticPr fontId="30"/>
  </si>
  <si>
    <t>南ト</t>
    <rPh sb="0" eb="1">
      <t>ミナミ</t>
    </rPh>
    <phoneticPr fontId="30"/>
  </si>
  <si>
    <t>学校法人</t>
    <rPh sb="0" eb="2">
      <t>ガッコウ</t>
    </rPh>
    <rPh sb="2" eb="4">
      <t>ホウジン</t>
    </rPh>
    <phoneticPr fontId="30"/>
  </si>
  <si>
    <t>豪雪</t>
    <rPh sb="0" eb="2">
      <t>ゴウセツ</t>
    </rPh>
    <phoneticPr fontId="30"/>
  </si>
  <si>
    <t>株式会社</t>
    <rPh sb="0" eb="4">
      <t>カブシキガイシャ</t>
    </rPh>
    <phoneticPr fontId="30"/>
  </si>
  <si>
    <t>奄美</t>
    <rPh sb="0" eb="2">
      <t>アマミ</t>
    </rPh>
    <phoneticPr fontId="30"/>
  </si>
  <si>
    <t>医療法人</t>
    <rPh sb="0" eb="2">
      <t>イリョウ</t>
    </rPh>
    <rPh sb="2" eb="4">
      <t>ホウジン</t>
    </rPh>
    <phoneticPr fontId="30"/>
  </si>
  <si>
    <t>離島</t>
    <rPh sb="0" eb="2">
      <t>リトウ</t>
    </rPh>
    <phoneticPr fontId="30"/>
  </si>
  <si>
    <t>NPO法人</t>
    <rPh sb="3" eb="5">
      <t>ホウジン</t>
    </rPh>
    <phoneticPr fontId="30"/>
  </si>
  <si>
    <t>小笠原</t>
    <rPh sb="0" eb="3">
      <t>オガサワラ</t>
    </rPh>
    <phoneticPr fontId="30"/>
  </si>
  <si>
    <t>沖縄（離島）</t>
    <rPh sb="0" eb="2">
      <t>オキナワ</t>
    </rPh>
    <rPh sb="3" eb="5">
      <t>リトウ</t>
    </rPh>
    <phoneticPr fontId="30"/>
  </si>
  <si>
    <t>個人</t>
    <rPh sb="0" eb="2">
      <t>コジン</t>
    </rPh>
    <phoneticPr fontId="30"/>
  </si>
  <si>
    <t>公立</t>
    <rPh sb="0" eb="2">
      <t>コウリツ</t>
    </rPh>
    <phoneticPr fontId="30"/>
  </si>
  <si>
    <t>○</t>
    <phoneticPr fontId="1"/>
  </si>
  <si>
    <t>有</t>
    <rPh sb="0" eb="1">
      <t>ア</t>
    </rPh>
    <phoneticPr fontId="1"/>
  </si>
  <si>
    <t>無</t>
    <rPh sb="0" eb="1">
      <t>ナ</t>
    </rPh>
    <phoneticPr fontId="1"/>
  </si>
  <si>
    <t>解体</t>
    <rPh sb="0" eb="2">
      <t>カイタイ</t>
    </rPh>
    <phoneticPr fontId="1"/>
  </si>
  <si>
    <t>転用</t>
    <rPh sb="0" eb="2">
      <t>テンヨウ</t>
    </rPh>
    <phoneticPr fontId="1"/>
  </si>
  <si>
    <t>その他</t>
    <rPh sb="2" eb="3">
      <t>タ</t>
    </rPh>
    <phoneticPr fontId="1"/>
  </si>
  <si>
    <t>財産処分</t>
    <rPh sb="0" eb="4">
      <t>ザイサンショブン</t>
    </rPh>
    <phoneticPr fontId="1"/>
  </si>
  <si>
    <t>耐震化</t>
    <rPh sb="0" eb="3">
      <t>タイシンカ</t>
    </rPh>
    <phoneticPr fontId="1"/>
  </si>
  <si>
    <t>ブロック塀</t>
    <rPh sb="4" eb="5">
      <t>ベイ</t>
    </rPh>
    <phoneticPr fontId="1"/>
  </si>
  <si>
    <t>水害対策</t>
    <rPh sb="0" eb="2">
      <t>スイガイ</t>
    </rPh>
    <rPh sb="2" eb="4">
      <t>タイサク</t>
    </rPh>
    <phoneticPr fontId="1"/>
  </si>
  <si>
    <t>５か年加速化対策</t>
    <rPh sb="2" eb="3">
      <t>ネン</t>
    </rPh>
    <rPh sb="3" eb="6">
      <t>カソクカ</t>
    </rPh>
    <rPh sb="6" eb="8">
      <t>タイサク</t>
    </rPh>
    <phoneticPr fontId="1"/>
  </si>
  <si>
    <t>予定</t>
    <rPh sb="0" eb="2">
      <t>ヨテイ</t>
    </rPh>
    <phoneticPr fontId="1"/>
  </si>
  <si>
    <t>様式第２号　別紙３</t>
    <phoneticPr fontId="1"/>
  </si>
  <si>
    <t>整備工事実施後の施設の平面図</t>
    <rPh sb="0" eb="2">
      <t>セイビ</t>
    </rPh>
    <rPh sb="2" eb="4">
      <t>コウジ</t>
    </rPh>
    <rPh sb="4" eb="7">
      <t>ジッシゴ</t>
    </rPh>
    <rPh sb="8" eb="10">
      <t>シセツ</t>
    </rPh>
    <rPh sb="11" eb="14">
      <t>ヘイメンズ</t>
    </rPh>
    <phoneticPr fontId="1"/>
  </si>
  <si>
    <t>３　着工予定年月日</t>
    <rPh sb="2" eb="4">
      <t>チャッコウ</t>
    </rPh>
    <rPh sb="4" eb="6">
      <t>ヨテイ</t>
    </rPh>
    <phoneticPr fontId="1"/>
  </si>
  <si>
    <t>４　竣工予定年月日　　　　　　</t>
    <rPh sb="2" eb="4">
      <t>シュンコウ</t>
    </rPh>
    <rPh sb="4" eb="6">
      <t>ヨテイ</t>
    </rPh>
    <rPh sb="6" eb="9">
      <t>ネンガッピ</t>
    </rPh>
    <phoneticPr fontId="1"/>
  </si>
  <si>
    <t>４　定員　</t>
    <phoneticPr fontId="1"/>
  </si>
  <si>
    <t>　　　３　その他参考となる資料があれば添付すること。</t>
    <rPh sb="13" eb="15">
      <t>シリョウ</t>
    </rPh>
    <rPh sb="19" eb="21">
      <t>テンプ</t>
    </rPh>
    <phoneticPr fontId="1"/>
  </si>
  <si>
    <t>幼稚園</t>
    <rPh sb="0" eb="3">
      <t>ヨウチエン</t>
    </rPh>
    <phoneticPr fontId="1"/>
  </si>
  <si>
    <t>×</t>
    <phoneticPr fontId="1"/>
  </si>
  <si>
    <t>有（補助金名をご記載ください。）</t>
    <rPh sb="0" eb="1">
      <t>ア</t>
    </rPh>
    <rPh sb="2" eb="5">
      <t>ホジョキン</t>
    </rPh>
    <rPh sb="5" eb="6">
      <t>メイ</t>
    </rPh>
    <rPh sb="8" eb="10">
      <t>キサイ</t>
    </rPh>
    <phoneticPr fontId="1"/>
  </si>
  <si>
    <t xml:space="preserve">（移転前）
</t>
    <rPh sb="1" eb="3">
      <t>イテン</t>
    </rPh>
    <rPh sb="3" eb="4">
      <t>マエ</t>
    </rPh>
    <phoneticPr fontId="10"/>
  </si>
  <si>
    <t>〇〇市長　厚生太郎</t>
    <rPh sb="2" eb="4">
      <t>シチョウ</t>
    </rPh>
    <rPh sb="5" eb="7">
      <t>コウセイ</t>
    </rPh>
    <rPh sb="7" eb="9">
      <t>タロウ</t>
    </rPh>
    <phoneticPr fontId="1"/>
  </si>
  <si>
    <t>１　変更理由</t>
    <rPh sb="2" eb="4">
      <t>ヘンコウ</t>
    </rPh>
    <rPh sb="4" eb="6">
      <t>リユウ</t>
    </rPh>
    <phoneticPr fontId="1"/>
  </si>
  <si>
    <t>２　変更箇所</t>
    <rPh sb="2" eb="4">
      <t>ヘンコウ</t>
    </rPh>
    <rPh sb="4" eb="6">
      <t>カショ</t>
    </rPh>
    <phoneticPr fontId="1"/>
  </si>
  <si>
    <t>未策定</t>
    <rPh sb="0" eb="1">
      <t>ミ</t>
    </rPh>
    <rPh sb="1" eb="3">
      <t>サクテイ</t>
    </rPh>
    <phoneticPr fontId="1"/>
  </si>
  <si>
    <t>明記なし（策定済）</t>
    <rPh sb="0" eb="2">
      <t>メイキ</t>
    </rPh>
    <rPh sb="5" eb="7">
      <t>サクテイ</t>
    </rPh>
    <rPh sb="7" eb="8">
      <t>ス</t>
    </rPh>
    <phoneticPr fontId="1"/>
  </si>
  <si>
    <t>明記済</t>
    <rPh sb="0" eb="2">
      <t>メイキ</t>
    </rPh>
    <rPh sb="2" eb="3">
      <t>ス</t>
    </rPh>
    <phoneticPr fontId="1"/>
  </si>
  <si>
    <t>国土強靱化地域計画の策定
及び計画への明記の有無</t>
    <phoneticPr fontId="1"/>
  </si>
  <si>
    <t>国土強靱化地域計画の策定及び計画への明記の有無</t>
    <rPh sb="0" eb="2">
      <t>コクド</t>
    </rPh>
    <rPh sb="2" eb="4">
      <t>キョウジン</t>
    </rPh>
    <rPh sb="4" eb="5">
      <t>カ</t>
    </rPh>
    <rPh sb="5" eb="7">
      <t>チイキ</t>
    </rPh>
    <rPh sb="7" eb="9">
      <t>ケイカク</t>
    </rPh>
    <rPh sb="10" eb="12">
      <t>サクテイ</t>
    </rPh>
    <rPh sb="12" eb="13">
      <t>オヨ</t>
    </rPh>
    <rPh sb="14" eb="16">
      <t>ケイカク</t>
    </rPh>
    <rPh sb="18" eb="20">
      <t>メイキ</t>
    </rPh>
    <rPh sb="21" eb="23">
      <t>ウム</t>
    </rPh>
    <phoneticPr fontId="30"/>
  </si>
  <si>
    <t>教育部分</t>
    <rPh sb="0" eb="2">
      <t>キョウイク</t>
    </rPh>
    <rPh sb="2" eb="4">
      <t>ブブン</t>
    </rPh>
    <phoneticPr fontId="1"/>
  </si>
  <si>
    <t>教育部分</t>
    <rPh sb="0" eb="2">
      <t>キョウイク</t>
    </rPh>
    <rPh sb="2" eb="4">
      <t>ブブン</t>
    </rPh>
    <phoneticPr fontId="10"/>
  </si>
  <si>
    <t>（公的機関）</t>
    <rPh sb="1" eb="3">
      <t>コウテキ</t>
    </rPh>
    <rPh sb="3" eb="5">
      <t>キカン</t>
    </rPh>
    <phoneticPr fontId="1"/>
  </si>
  <si>
    <t>（民間①）</t>
    <rPh sb="1" eb="3">
      <t>ミンカン</t>
    </rPh>
    <phoneticPr fontId="1"/>
  </si>
  <si>
    <t>（民間②）</t>
    <rPh sb="1" eb="3">
      <t>ミンカン</t>
    </rPh>
    <phoneticPr fontId="1"/>
  </si>
  <si>
    <t>千円</t>
    <rPh sb="0" eb="1">
      <t>セン</t>
    </rPh>
    <rPh sb="1" eb="2">
      <t>エン</t>
    </rPh>
    <phoneticPr fontId="10"/>
  </si>
  <si>
    <t>当該年度の交付金額</t>
    <rPh sb="0" eb="2">
      <t>トウガイ</t>
    </rPh>
    <rPh sb="2" eb="4">
      <t>ネンド</t>
    </rPh>
    <rPh sb="5" eb="8">
      <t>コウフキン</t>
    </rPh>
    <rPh sb="8" eb="9">
      <t>ガク</t>
    </rPh>
    <phoneticPr fontId="10"/>
  </si>
  <si>
    <t>見積書毎の対象事業費</t>
    <rPh sb="0" eb="3">
      <t>ミツモリショ</t>
    </rPh>
    <rPh sb="3" eb="4">
      <t>ゴト</t>
    </rPh>
    <rPh sb="5" eb="7">
      <t>タイショウ</t>
    </rPh>
    <rPh sb="7" eb="10">
      <t>ジギョウヒ</t>
    </rPh>
    <phoneticPr fontId="1"/>
  </si>
  <si>
    <t>千円</t>
    <rPh sb="0" eb="2">
      <t>センエン</t>
    </rPh>
    <phoneticPr fontId="1"/>
  </si>
  <si>
    <t>民老分交付金額
（保育所部分に係る交付額）</t>
    <rPh sb="0" eb="1">
      <t>ミン</t>
    </rPh>
    <rPh sb="1" eb="2">
      <t>ロウ</t>
    </rPh>
    <rPh sb="2" eb="3">
      <t>ブン</t>
    </rPh>
    <rPh sb="3" eb="5">
      <t>コウフ</t>
    </rPh>
    <rPh sb="5" eb="7">
      <t>キンガク</t>
    </rPh>
    <rPh sb="9" eb="12">
      <t>ホイクショ</t>
    </rPh>
    <rPh sb="12" eb="14">
      <t>ブブン</t>
    </rPh>
    <rPh sb="15" eb="16">
      <t>カカ</t>
    </rPh>
    <rPh sb="17" eb="20">
      <t>コウフガク</t>
    </rPh>
    <phoneticPr fontId="10"/>
  </si>
  <si>
    <t>⇒</t>
    <phoneticPr fontId="1"/>
  </si>
  <si>
    <t>整備前　　⇒　　整備後</t>
    <rPh sb="0" eb="2">
      <t>セイビ</t>
    </rPh>
    <rPh sb="2" eb="3">
      <t>マエ</t>
    </rPh>
    <rPh sb="8" eb="10">
      <t>セイビ</t>
    </rPh>
    <rPh sb="10" eb="11">
      <t>ゴ</t>
    </rPh>
    <phoneticPr fontId="10"/>
  </si>
  <si>
    <t>教育部分
国庫補助率</t>
    <rPh sb="0" eb="2">
      <t>キョウイク</t>
    </rPh>
    <rPh sb="2" eb="4">
      <t>ブブン</t>
    </rPh>
    <rPh sb="5" eb="10">
      <t>コッコホジョリツ</t>
    </rPh>
    <phoneticPr fontId="1"/>
  </si>
  <si>
    <t>本整備の該当箇所</t>
    <rPh sb="0" eb="1">
      <t>ホン</t>
    </rPh>
    <rPh sb="1" eb="3">
      <t>セイビ</t>
    </rPh>
    <rPh sb="4" eb="6">
      <t>ガイトウ</t>
    </rPh>
    <rPh sb="6" eb="8">
      <t>カショ</t>
    </rPh>
    <phoneticPr fontId="10"/>
  </si>
  <si>
    <t>総計(a')</t>
    <rPh sb="0" eb="2">
      <t>ソウケイ</t>
    </rPh>
    <phoneticPr fontId="1"/>
  </si>
  <si>
    <t>総計(g')</t>
    <rPh sb="0" eb="2">
      <t>ソウケイ</t>
    </rPh>
    <phoneticPr fontId="10"/>
  </si>
  <si>
    <t>交付金の額（h）
※（a')と(g')を比較して小さい方</t>
    <rPh sb="0" eb="3">
      <t>コウフキン</t>
    </rPh>
    <rPh sb="4" eb="5">
      <t>ガク</t>
    </rPh>
    <phoneticPr fontId="10"/>
  </si>
  <si>
    <t>うち保育所部分</t>
    <rPh sb="2" eb="5">
      <t>ホイクジョ</t>
    </rPh>
    <rPh sb="5" eb="7">
      <t>ブブン</t>
    </rPh>
    <phoneticPr fontId="1"/>
  </si>
  <si>
    <t>うち教育部分</t>
    <rPh sb="2" eb="4">
      <t>キョウイク</t>
    </rPh>
    <rPh sb="4" eb="6">
      <t>ブブン</t>
    </rPh>
    <phoneticPr fontId="1"/>
  </si>
  <si>
    <t>創設</t>
    <rPh sb="0" eb="2">
      <t>ソウセツ</t>
    </rPh>
    <phoneticPr fontId="1"/>
  </si>
  <si>
    <t>改築</t>
    <rPh sb="0" eb="2">
      <t>カイチク</t>
    </rPh>
    <phoneticPr fontId="1"/>
  </si>
  <si>
    <t>増築</t>
    <rPh sb="0" eb="2">
      <t>ゾウチク</t>
    </rPh>
    <phoneticPr fontId="1"/>
  </si>
  <si>
    <t>増改築</t>
    <rPh sb="0" eb="3">
      <t>ゾウカイチク</t>
    </rPh>
    <phoneticPr fontId="1"/>
  </si>
  <si>
    <t>民老改築</t>
    <rPh sb="0" eb="1">
      <t>ミン</t>
    </rPh>
    <rPh sb="1" eb="2">
      <t>ロウ</t>
    </rPh>
    <rPh sb="2" eb="4">
      <t>カイチク</t>
    </rPh>
    <phoneticPr fontId="1"/>
  </si>
  <si>
    <t>防犯対策（非常通報装置等）</t>
    <rPh sb="0" eb="2">
      <t>ボウハン</t>
    </rPh>
    <rPh sb="2" eb="4">
      <t>タイサク</t>
    </rPh>
    <rPh sb="5" eb="7">
      <t>ヒジョウ</t>
    </rPh>
    <rPh sb="7" eb="9">
      <t>ツウホウ</t>
    </rPh>
    <rPh sb="9" eb="11">
      <t>ソウチ</t>
    </rPh>
    <rPh sb="11" eb="12">
      <t>トウ</t>
    </rPh>
    <phoneticPr fontId="1"/>
  </si>
  <si>
    <t>防犯対策（外構）</t>
    <rPh sb="0" eb="2">
      <t>ボウハン</t>
    </rPh>
    <rPh sb="2" eb="4">
      <t>タイサク</t>
    </rPh>
    <rPh sb="5" eb="7">
      <t>ガイコウ</t>
    </rPh>
    <phoneticPr fontId="1"/>
  </si>
  <si>
    <t>防音壁整備</t>
    <rPh sb="0" eb="3">
      <t>ボウオンヘキ</t>
    </rPh>
    <rPh sb="3" eb="5">
      <t>セイビ</t>
    </rPh>
    <phoneticPr fontId="1"/>
  </si>
  <si>
    <t>整備区分</t>
    <rPh sb="0" eb="2">
      <t>セイビ</t>
    </rPh>
    <rPh sb="2" eb="4">
      <t>クブン</t>
    </rPh>
    <phoneticPr fontId="1"/>
  </si>
  <si>
    <t>保育提供区域名</t>
    <rPh sb="0" eb="2">
      <t>ホイク</t>
    </rPh>
    <rPh sb="2" eb="4">
      <t>テイキョウ</t>
    </rPh>
    <rPh sb="4" eb="6">
      <t>クイキ</t>
    </rPh>
    <rPh sb="6" eb="7">
      <t>メイ</t>
    </rPh>
    <phoneticPr fontId="10"/>
  </si>
  <si>
    <t>その他法人（記載してください。）</t>
    <rPh sb="2" eb="3">
      <t>ホカ</t>
    </rPh>
    <rPh sb="3" eb="5">
      <t>ホウジン</t>
    </rPh>
    <rPh sb="6" eb="8">
      <t>キサイ</t>
    </rPh>
    <phoneticPr fontId="30"/>
  </si>
  <si>
    <r>
      <rPr>
        <sz val="6"/>
        <rFont val="ＭＳ ゴシック"/>
        <family val="3"/>
        <charset val="128"/>
      </rPr>
      <t xml:space="preserve">（フリガナ）
</t>
    </r>
    <r>
      <rPr>
        <sz val="9"/>
        <rFont val="ＭＳ ゴシック"/>
        <family val="3"/>
        <charset val="128"/>
      </rPr>
      <t>名称</t>
    </r>
    <rPh sb="7" eb="9">
      <t>メイショウ</t>
    </rPh>
    <phoneticPr fontId="30"/>
  </si>
  <si>
    <r>
      <t xml:space="preserve">（フリガナ）
</t>
    </r>
    <r>
      <rPr>
        <sz val="9"/>
        <rFont val="ＭＳ ゴシック"/>
        <family val="3"/>
        <charset val="128"/>
      </rPr>
      <t>経営主体名</t>
    </r>
    <rPh sb="7" eb="9">
      <t>ケイエイ</t>
    </rPh>
    <rPh sb="9" eb="11">
      <t>シュタイ</t>
    </rPh>
    <rPh sb="11" eb="12">
      <t>メイ</t>
    </rPh>
    <phoneticPr fontId="10"/>
  </si>
  <si>
    <t>設 置
主 体</t>
    <rPh sb="0" eb="1">
      <t>セツ</t>
    </rPh>
    <rPh sb="2" eb="3">
      <t>チ</t>
    </rPh>
    <rPh sb="5" eb="6">
      <t>シュ</t>
    </rPh>
    <rPh sb="7" eb="8">
      <t>カラダ</t>
    </rPh>
    <phoneticPr fontId="10"/>
  </si>
  <si>
    <t>本体</t>
    <rPh sb="0" eb="2">
      <t>ホンタイ</t>
    </rPh>
    <phoneticPr fontId="10"/>
  </si>
  <si>
    <t>解体撤去工事費</t>
    <rPh sb="0" eb="1">
      <t>カイ</t>
    </rPh>
    <rPh sb="1" eb="2">
      <t>カラダ</t>
    </rPh>
    <rPh sb="2" eb="4">
      <t>テッキョ</t>
    </rPh>
    <rPh sb="4" eb="6">
      <t>コウジ</t>
    </rPh>
    <rPh sb="6" eb="7">
      <t>ヒ</t>
    </rPh>
    <phoneticPr fontId="10"/>
  </si>
  <si>
    <t>他の国庫補助金の申請の有無</t>
    <rPh sb="0" eb="1">
      <t>タ</t>
    </rPh>
    <rPh sb="2" eb="4">
      <t>コッコ</t>
    </rPh>
    <rPh sb="4" eb="7">
      <t>ホジョキン</t>
    </rPh>
    <rPh sb="8" eb="10">
      <t>シンセイ</t>
    </rPh>
    <rPh sb="11" eb="13">
      <t>ウム</t>
    </rPh>
    <phoneticPr fontId="10"/>
  </si>
  <si>
    <t>交付基準額</t>
    <rPh sb="0" eb="2">
      <t>コウフ</t>
    </rPh>
    <rPh sb="2" eb="5">
      <t>キジュンガク</t>
    </rPh>
    <phoneticPr fontId="1"/>
  </si>
  <si>
    <t>保育所等部分
国庫補助率</t>
    <rPh sb="0" eb="2">
      <t>ホイク</t>
    </rPh>
    <rPh sb="2" eb="4">
      <t>ジョナド</t>
    </rPh>
    <rPh sb="4" eb="6">
      <t>ブブン</t>
    </rPh>
    <rPh sb="7" eb="9">
      <t>コッコ</t>
    </rPh>
    <rPh sb="9" eb="11">
      <t>ホジョ</t>
    </rPh>
    <rPh sb="11" eb="12">
      <t>リツ</t>
    </rPh>
    <phoneticPr fontId="1"/>
  </si>
  <si>
    <t>教育部分
国庫補助率</t>
    <phoneticPr fontId="1"/>
  </si>
  <si>
    <t>幼保連携型認定こども園</t>
  </si>
  <si>
    <t>幼保連携型認定こども園</t>
    <phoneticPr fontId="1"/>
  </si>
  <si>
    <t>幼保連携型認定こども園分園</t>
    <rPh sb="11" eb="13">
      <t>ブンエン</t>
    </rPh>
    <phoneticPr fontId="30"/>
  </si>
  <si>
    <t>保育所型認定こども園</t>
    <rPh sb="0" eb="3">
      <t>ホイクショ</t>
    </rPh>
    <rPh sb="3" eb="4">
      <t>ガタ</t>
    </rPh>
    <rPh sb="4" eb="6">
      <t>ニンテイ</t>
    </rPh>
    <rPh sb="9" eb="10">
      <t>エン</t>
    </rPh>
    <phoneticPr fontId="30"/>
  </si>
  <si>
    <t>保育所型認定こども園分園</t>
    <rPh sb="0" eb="3">
      <t>ホイクショ</t>
    </rPh>
    <rPh sb="3" eb="4">
      <t>ガタ</t>
    </rPh>
    <rPh sb="4" eb="6">
      <t>ニンテイ</t>
    </rPh>
    <rPh sb="9" eb="10">
      <t>エン</t>
    </rPh>
    <rPh sb="10" eb="11">
      <t>ブン</t>
    </rPh>
    <rPh sb="11" eb="12">
      <t>エン</t>
    </rPh>
    <phoneticPr fontId="30"/>
  </si>
  <si>
    <t>幼稚園型認定こども園</t>
    <rPh sb="0" eb="3">
      <t>ヨウチエン</t>
    </rPh>
    <rPh sb="3" eb="4">
      <t>ガタ</t>
    </rPh>
    <rPh sb="4" eb="6">
      <t>ニンテイ</t>
    </rPh>
    <rPh sb="9" eb="10">
      <t>エン</t>
    </rPh>
    <phoneticPr fontId="30"/>
  </si>
  <si>
    <t>幼稚園型認定こども園分園</t>
    <rPh sb="0" eb="3">
      <t>ヨウチエン</t>
    </rPh>
    <rPh sb="3" eb="4">
      <t>ガタ</t>
    </rPh>
    <rPh sb="4" eb="6">
      <t>ニンテイ</t>
    </rPh>
    <rPh sb="9" eb="10">
      <t>エン</t>
    </rPh>
    <rPh sb="10" eb="12">
      <t>ブンエン</t>
    </rPh>
    <phoneticPr fontId="30"/>
  </si>
  <si>
    <t>○○県</t>
    <rPh sb="2" eb="3">
      <t>ケン</t>
    </rPh>
    <phoneticPr fontId="1"/>
  </si>
  <si>
    <t>××市</t>
    <rPh sb="2" eb="3">
      <t>シ</t>
    </rPh>
    <phoneticPr fontId="1"/>
  </si>
  <si>
    <t>子ども家庭局子育て支援課</t>
    <rPh sb="0" eb="1">
      <t>コ</t>
    </rPh>
    <rPh sb="3" eb="5">
      <t>カテイ</t>
    </rPh>
    <rPh sb="5" eb="6">
      <t>キョク</t>
    </rPh>
    <rPh sb="6" eb="8">
      <t>コソダ</t>
    </rPh>
    <rPh sb="9" eb="11">
      <t>シエン</t>
    </rPh>
    <rPh sb="11" eb="12">
      <t>カ</t>
    </rPh>
    <phoneticPr fontId="1"/>
  </si>
  <si>
    <t>厚生　太郎</t>
    <rPh sb="0" eb="2">
      <t>コウセイ</t>
    </rPh>
    <rPh sb="3" eb="5">
      <t>タロウ</t>
    </rPh>
    <phoneticPr fontId="1"/>
  </si>
  <si>
    <t>○○園</t>
    <rPh sb="2" eb="3">
      <t>エン</t>
    </rPh>
    <phoneticPr fontId="1"/>
  </si>
  <si>
    <t>（学）○○学園</t>
    <rPh sb="1" eb="2">
      <t>ガク</t>
    </rPh>
    <rPh sb="5" eb="7">
      <t>ガクエン</t>
    </rPh>
    <phoneticPr fontId="1"/>
  </si>
  <si>
    <t>○○学園</t>
    <rPh sb="2" eb="4">
      <t>ガクエン</t>
    </rPh>
    <phoneticPr fontId="1"/>
  </si>
  <si>
    <t>既</t>
  </si>
  <si>
    <t>木</t>
    <rPh sb="0" eb="1">
      <t>キ</t>
    </rPh>
    <phoneticPr fontId="1"/>
  </si>
  <si>
    <t>鉄筋コンクリート</t>
    <rPh sb="0" eb="2">
      <t>テッキン</t>
    </rPh>
    <phoneticPr fontId="1"/>
  </si>
  <si>
    <t>○○地域</t>
    <rPh sb="2" eb="4">
      <t>チイキ</t>
    </rPh>
    <phoneticPr fontId="1"/>
  </si>
  <si>
    <t>保育所等</t>
    <rPh sb="0" eb="3">
      <t>ホイクジョ</t>
    </rPh>
    <rPh sb="3" eb="4">
      <t>トウ</t>
    </rPh>
    <phoneticPr fontId="1"/>
  </si>
  <si>
    <t>保育所等</t>
    <rPh sb="0" eb="2">
      <t>ホイク</t>
    </rPh>
    <rPh sb="2" eb="3">
      <t>ジョ</t>
    </rPh>
    <rPh sb="3" eb="4">
      <t>トウ</t>
    </rPh>
    <phoneticPr fontId="10"/>
  </si>
  <si>
    <t>保育所等
国庫補助率</t>
    <rPh sb="0" eb="3">
      <t>ホイクジョ</t>
    </rPh>
    <rPh sb="3" eb="4">
      <t>トウ</t>
    </rPh>
    <rPh sb="5" eb="7">
      <t>コッコ</t>
    </rPh>
    <rPh sb="7" eb="10">
      <t>ホジョリツ</t>
    </rPh>
    <phoneticPr fontId="1"/>
  </si>
  <si>
    <t>個人</t>
    <rPh sb="0" eb="2">
      <t>コジン</t>
    </rPh>
    <phoneticPr fontId="1"/>
  </si>
  <si>
    <t>都市部</t>
    <rPh sb="0" eb="3">
      <t>トシブ</t>
    </rPh>
    <phoneticPr fontId="1"/>
  </si>
  <si>
    <t>（単位：千円）</t>
    <phoneticPr fontId="1"/>
  </si>
  <si>
    <t>○</t>
  </si>
  <si>
    <t>うち民老分交付金申請額（千円）</t>
    <rPh sb="2" eb="3">
      <t>ミン</t>
    </rPh>
    <rPh sb="3" eb="4">
      <t>ロウ</t>
    </rPh>
    <rPh sb="4" eb="5">
      <t>ブン</t>
    </rPh>
    <rPh sb="5" eb="8">
      <t>コウフキン</t>
    </rPh>
    <rPh sb="8" eb="11">
      <t>シンセイガク</t>
    </rPh>
    <rPh sb="12" eb="14">
      <t>センエン</t>
    </rPh>
    <phoneticPr fontId="1"/>
  </si>
  <si>
    <t>増加定員（２・３号定員）</t>
    <rPh sb="0" eb="2">
      <t>ゾウカ</t>
    </rPh>
    <rPh sb="2" eb="4">
      <t>テイイン</t>
    </rPh>
    <rPh sb="8" eb="9">
      <t>ゴウ</t>
    </rPh>
    <rPh sb="9" eb="11">
      <t>テイイン</t>
    </rPh>
    <phoneticPr fontId="30"/>
  </si>
  <si>
    <t xml:space="preserve">現定員（１号定員含む。）
</t>
    <rPh sb="0" eb="1">
      <t>ゲン</t>
    </rPh>
    <rPh sb="1" eb="3">
      <t>テイイン</t>
    </rPh>
    <rPh sb="5" eb="6">
      <t>ゴウ</t>
    </rPh>
    <rPh sb="6" eb="8">
      <t>テイイン</t>
    </rPh>
    <rPh sb="8" eb="9">
      <t>フク</t>
    </rPh>
    <phoneticPr fontId="30"/>
  </si>
  <si>
    <t xml:space="preserve">整備後
定員
（１号定員含む。）
</t>
    <rPh sb="0" eb="2">
      <t>セイビ</t>
    </rPh>
    <rPh sb="2" eb="3">
      <t>ゴ</t>
    </rPh>
    <rPh sb="4" eb="6">
      <t>テイイン</t>
    </rPh>
    <rPh sb="9" eb="10">
      <t>ゴウ</t>
    </rPh>
    <rPh sb="10" eb="12">
      <t>テイイン</t>
    </rPh>
    <rPh sb="12" eb="13">
      <t>フク</t>
    </rPh>
    <phoneticPr fontId="30"/>
  </si>
  <si>
    <t>増加
定員
（１号定員含む。）</t>
    <rPh sb="0" eb="2">
      <t>ゾウカ</t>
    </rPh>
    <rPh sb="3" eb="5">
      <t>テイイン</t>
    </rPh>
    <phoneticPr fontId="30"/>
  </si>
  <si>
    <t>PFI事業の該当の有無</t>
    <rPh sb="3" eb="5">
      <t>ジギョウ</t>
    </rPh>
    <rPh sb="6" eb="8">
      <t>ガイトウ</t>
    </rPh>
    <rPh sb="9" eb="11">
      <t>ウム</t>
    </rPh>
    <phoneticPr fontId="1"/>
  </si>
  <si>
    <t>木材利用の有無</t>
    <rPh sb="0" eb="2">
      <t>モクザイ</t>
    </rPh>
    <rPh sb="2" eb="4">
      <t>リヨウ</t>
    </rPh>
    <rPh sb="5" eb="7">
      <t>ウム</t>
    </rPh>
    <phoneticPr fontId="1"/>
  </si>
  <si>
    <t>抵当権の設定の有無</t>
    <rPh sb="0" eb="3">
      <t>テイトウケン</t>
    </rPh>
    <rPh sb="4" eb="6">
      <t>セッテイ</t>
    </rPh>
    <rPh sb="7" eb="9">
      <t>ウム</t>
    </rPh>
    <phoneticPr fontId="1"/>
  </si>
  <si>
    <t>抵当権設定の有無</t>
    <rPh sb="0" eb="3">
      <t>テイトウケン</t>
    </rPh>
    <rPh sb="3" eb="5">
      <t>セッテイ</t>
    </rPh>
    <rPh sb="6" eb="8">
      <t>ウム</t>
    </rPh>
    <phoneticPr fontId="1"/>
  </si>
  <si>
    <t>×</t>
  </si>
  <si>
    <t>令和○年度第○回就学前教育・保育施設整備交付金・変更協議理由書</t>
    <rPh sb="0" eb="2">
      <t>レイワ</t>
    </rPh>
    <rPh sb="3" eb="5">
      <t>ネンド</t>
    </rPh>
    <rPh sb="5" eb="6">
      <t>ダイ</t>
    </rPh>
    <rPh sb="7" eb="8">
      <t>カイ</t>
    </rPh>
    <rPh sb="8" eb="13">
      <t>シュウガクマエキョウイク</t>
    </rPh>
    <rPh sb="14" eb="23">
      <t>ホイクシセツセイビコウフキン</t>
    </rPh>
    <rPh sb="24" eb="26">
      <t>ヘンコウ</t>
    </rPh>
    <rPh sb="26" eb="28">
      <t>キョウギ</t>
    </rPh>
    <rPh sb="28" eb="31">
      <t>リユウショ</t>
    </rPh>
    <phoneticPr fontId="1"/>
  </si>
  <si>
    <t>　令和○年度就学前教育・保育施設整備交付金における令和○年〇月〇日に内示を受けた「〇〇保育所・創設整備」について、変更協議が必要となったが、その理由及び変更箇所は下記のとおりとする。</t>
    <rPh sb="1" eb="3">
      <t>レイワ</t>
    </rPh>
    <rPh sb="4" eb="6">
      <t>ネンド</t>
    </rPh>
    <rPh sb="6" eb="11">
      <t>シュウガクマエキョウイク</t>
    </rPh>
    <rPh sb="12" eb="21">
      <t>ホイクシセツセイビコウフキン</t>
    </rPh>
    <rPh sb="25" eb="27">
      <t>レイワ</t>
    </rPh>
    <rPh sb="28" eb="29">
      <t>ネン</t>
    </rPh>
    <rPh sb="30" eb="31">
      <t>ガツ</t>
    </rPh>
    <rPh sb="32" eb="33">
      <t>ニチ</t>
    </rPh>
    <rPh sb="34" eb="36">
      <t>ナイジ</t>
    </rPh>
    <rPh sb="37" eb="38">
      <t>ウ</t>
    </rPh>
    <rPh sb="43" eb="45">
      <t>ホイク</t>
    </rPh>
    <rPh sb="45" eb="46">
      <t>ジョ</t>
    </rPh>
    <rPh sb="47" eb="49">
      <t>ソウセツ</t>
    </rPh>
    <rPh sb="49" eb="51">
      <t>セイビ</t>
    </rPh>
    <rPh sb="57" eb="59">
      <t>ヘンコウ</t>
    </rPh>
    <rPh sb="59" eb="61">
      <t>キョウギ</t>
    </rPh>
    <rPh sb="62" eb="64">
      <t>ヒツヨウ</t>
    </rPh>
    <rPh sb="72" eb="74">
      <t>リユウ</t>
    </rPh>
    <rPh sb="74" eb="75">
      <t>オヨ</t>
    </rPh>
    <rPh sb="76" eb="78">
      <t>ヘンコウ</t>
    </rPh>
    <rPh sb="78" eb="80">
      <t>カショ</t>
    </rPh>
    <rPh sb="81" eb="83">
      <t>カキ</t>
    </rPh>
    <phoneticPr fontId="1"/>
  </si>
  <si>
    <t>2025年度</t>
    <rPh sb="4" eb="5">
      <t>ネン</t>
    </rPh>
    <rPh sb="5" eb="6">
      <t>ド</t>
    </rPh>
    <phoneticPr fontId="1"/>
  </si>
  <si>
    <t>現定員（１号定員含む。）</t>
    <rPh sb="0" eb="1">
      <t>ゲン</t>
    </rPh>
    <rPh sb="1" eb="3">
      <t>テイイン</t>
    </rPh>
    <phoneticPr fontId="30"/>
  </si>
  <si>
    <t>整備後定員（１号定員含む。）</t>
    <rPh sb="0" eb="2">
      <t>セイビ</t>
    </rPh>
    <rPh sb="2" eb="3">
      <t>ゴ</t>
    </rPh>
    <rPh sb="3" eb="5">
      <t>テイイン</t>
    </rPh>
    <phoneticPr fontId="30"/>
  </si>
  <si>
    <t>令和　年度  就学前教育・保育施設整備交付金協議書</t>
    <rPh sb="0" eb="2">
      <t>レイワ</t>
    </rPh>
    <rPh sb="3" eb="5">
      <t>ネンド</t>
    </rPh>
    <rPh sb="7" eb="10">
      <t>シュウガクマエ</t>
    </rPh>
    <rPh sb="10" eb="12">
      <t>キョウイク</t>
    </rPh>
    <rPh sb="13" eb="15">
      <t>ホイク</t>
    </rPh>
    <rPh sb="15" eb="17">
      <t>シセツ</t>
    </rPh>
    <rPh sb="17" eb="19">
      <t>セイビ</t>
    </rPh>
    <rPh sb="19" eb="22">
      <t>コウフキン</t>
    </rPh>
    <rPh sb="22" eb="24">
      <t>キョウギ</t>
    </rPh>
    <rPh sb="24" eb="25">
      <t>ショ</t>
    </rPh>
    <phoneticPr fontId="10"/>
  </si>
  <si>
    <t>令和　年度就学前教育・保育施設整備計画書・防音壁設置計画書・防犯対策強化整備計画書</t>
    <rPh sb="5" eb="10">
      <t>シュウガクマエキョウイク</t>
    </rPh>
    <rPh sb="11" eb="13">
      <t>ホイク</t>
    </rPh>
    <rPh sb="13" eb="15">
      <t>シセツ</t>
    </rPh>
    <rPh sb="15" eb="17">
      <t>セイビ</t>
    </rPh>
    <phoneticPr fontId="1"/>
  </si>
  <si>
    <t>千島</t>
    <rPh sb="0" eb="2">
      <t>チシマ</t>
    </rPh>
    <phoneticPr fontId="1"/>
  </si>
  <si>
    <t>預かり保育</t>
    <rPh sb="0" eb="1">
      <t>アズ</t>
    </rPh>
    <rPh sb="3" eb="5">
      <t>ホイク</t>
    </rPh>
    <phoneticPr fontId="1"/>
  </si>
  <si>
    <t>定員</t>
    <rPh sb="0" eb="2">
      <t>テイイン</t>
    </rPh>
    <phoneticPr fontId="1"/>
  </si>
  <si>
    <t>現員</t>
    <rPh sb="0" eb="2">
      <t>ゲンイン</t>
    </rPh>
    <phoneticPr fontId="1"/>
  </si>
  <si>
    <t>整備前</t>
    <rPh sb="0" eb="3">
      <t>セイビマエ</t>
    </rPh>
    <phoneticPr fontId="1"/>
  </si>
  <si>
    <t>整備後</t>
    <rPh sb="0" eb="3">
      <t>セイビゴ</t>
    </rPh>
    <phoneticPr fontId="1"/>
  </si>
  <si>
    <t>※オレンジセルは入力不要です。</t>
    <rPh sb="8" eb="10">
      <t>ニュウリョク</t>
    </rPh>
    <rPh sb="10" eb="12">
      <t>フヨウ</t>
    </rPh>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</si>
  <si>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</si>
  <si>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</si>
  <si>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</si>
  <si>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</si>
  <si>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</si>
  <si>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</si>
  <si>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</si>
  <si>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</si>
  <si>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</si>
  <si>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</si>
  <si>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</si>
  <si>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</si>
  <si>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</si>
  <si>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</si>
  <si>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</si>
  <si>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</si>
  <si>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</si>
  <si>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</si>
  <si>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</si>
  <si>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</si>
  <si>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</si>
  <si>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</si>
  <si>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</si>
  <si>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</si>
  <si>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</si>
  <si>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</si>
  <si>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</si>
  <si>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</si>
  <si>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</si>
  <si>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</si>
  <si>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</si>
  <si>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</si>
  <si>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</si>
  <si>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</si>
  <si>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</si>
  <si>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</si>
  <si>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</si>
  <si>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</si>
  <si>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</si>
  <si>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</si>
  <si>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</si>
  <si>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</si>
  <si>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</si>
  <si>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</si>
  <si>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</si>
  <si>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</si>
  <si>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</si>
  <si>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（単独で協議する必要があります。）</t>
    <rPh sb="1" eb="3">
      <t>タンドク</t>
    </rPh>
    <rPh sb="4" eb="6">
      <t>キョウギ</t>
    </rPh>
    <rPh sb="8" eb="10">
      <t>ヒツヨウ</t>
    </rPh>
    <phoneticPr fontId="1"/>
  </si>
  <si>
    <t>防犯対策（外構・非常通報装置等）</t>
    <phoneticPr fontId="1"/>
  </si>
  <si>
    <t>耐震診断</t>
    <rPh sb="0" eb="2">
      <t>タイシン</t>
    </rPh>
    <rPh sb="2" eb="4">
      <t>シンダン</t>
    </rPh>
    <phoneticPr fontId="1"/>
  </si>
  <si>
    <t>mail</t>
    <phoneticPr fontId="1"/>
  </si>
  <si>
    <t>XXXX@city.XXX.lg.jp</t>
    <phoneticPr fontId="1"/>
  </si>
  <si>
    <t>　０～２歳児からの受け皿の確保が課題となっている当該保育提供地域において、当該法人から幼稚園を認定こども園へ移行したい旨の提案があり、幼稚園の認定こども園化を進めることとした。また、保育室等の増築に加え、既存施設の老朽度が著しいため、同敷地内への建て替えを行うこととする。</t>
    <rPh sb="67" eb="70">
      <t>ヨウチエン</t>
    </rPh>
    <rPh sb="99" eb="100">
      <t>クワ</t>
    </rPh>
    <rPh sb="107" eb="109">
      <t>ロウキュウ</t>
    </rPh>
    <rPh sb="109" eb="110">
      <t>ド</t>
    </rPh>
    <rPh sb="111" eb="112">
      <t>イチジル</t>
    </rPh>
    <rPh sb="117" eb="118">
      <t>ドウ</t>
    </rPh>
    <rPh sb="118" eb="121">
      <t>シキチナイ</t>
    </rPh>
    <rPh sb="123" eb="124">
      <t>タ</t>
    </rPh>
    <rPh sb="125" eb="126">
      <t>カ</t>
    </rPh>
    <phoneticPr fontId="1"/>
  </si>
  <si>
    <t>①</t>
    <phoneticPr fontId="1"/>
  </si>
  <si>
    <t>－</t>
    <phoneticPr fontId="1"/>
  </si>
  <si>
    <t>（移転後）</t>
    <rPh sb="3" eb="4">
      <t>ゴ</t>
    </rPh>
    <phoneticPr fontId="10"/>
  </si>
  <si>
    <t>入力漏れ
チェック</t>
    <rPh sb="0" eb="2">
      <t>ニュウリョク</t>
    </rPh>
    <rPh sb="2" eb="3">
      <t>モ</t>
    </rPh>
    <phoneticPr fontId="1"/>
  </si>
  <si>
    <t>エラーメッセージ</t>
    <phoneticPr fontId="1"/>
  </si>
  <si>
    <t>既存施設の有無</t>
    <rPh sb="0" eb="2">
      <t>キゾン</t>
    </rPh>
    <rPh sb="2" eb="4">
      <t>シセツ</t>
    </rPh>
    <rPh sb="5" eb="7">
      <t>ウム</t>
    </rPh>
    <phoneticPr fontId="10"/>
  </si>
  <si>
    <t>無償貸与</t>
    <rPh sb="0" eb="2">
      <t>ムショウ</t>
    </rPh>
    <rPh sb="2" eb="4">
      <t>タイヨ</t>
    </rPh>
    <phoneticPr fontId="10"/>
  </si>
  <si>
    <t>借地</t>
    <rPh sb="0" eb="2">
      <t>シャクチ</t>
    </rPh>
    <phoneticPr fontId="1"/>
  </si>
  <si>
    <t>）</t>
    <phoneticPr fontId="1"/>
  </si>
  <si>
    <t>警告
チェック</t>
    <rPh sb="0" eb="2">
      <t>ケイコク</t>
    </rPh>
    <phoneticPr fontId="1"/>
  </si>
  <si>
    <t>警告メッセージ</t>
    <rPh sb="0" eb="2">
      <t>ケイコク</t>
    </rPh>
    <phoneticPr fontId="1"/>
  </si>
  <si>
    <t>を行う場合の人数</t>
    <phoneticPr fontId="1"/>
  </si>
  <si>
    <t>認こ園フラグ</t>
    <rPh sb="0" eb="1">
      <t>ニン</t>
    </rPh>
    <rPh sb="2" eb="3">
      <t>エン</t>
    </rPh>
    <phoneticPr fontId="1"/>
  </si>
  <si>
    <t>最低基準適合状況（整備後）</t>
    <phoneticPr fontId="1"/>
  </si>
  <si>
    <t>適</t>
    <rPh sb="0" eb="1">
      <t>テキ</t>
    </rPh>
    <phoneticPr fontId="10"/>
  </si>
  <si>
    <t>否</t>
    <rPh sb="0" eb="1">
      <t>イナ</t>
    </rPh>
    <phoneticPr fontId="10"/>
  </si>
  <si>
    <t>　屋　外　遊　戯　場</t>
    <phoneticPr fontId="10"/>
  </si>
  <si>
    <t>保育に必要な用具</t>
    <phoneticPr fontId="10"/>
  </si>
  <si>
    <t>予算措置状況</t>
    <rPh sb="0" eb="2">
      <t>ヨサン</t>
    </rPh>
    <rPh sb="2" eb="4">
      <t>ソチ</t>
    </rPh>
    <rPh sb="4" eb="6">
      <t>ジョウキョウ</t>
    </rPh>
    <phoneticPr fontId="1"/>
  </si>
  <si>
    <t>補正</t>
    <rPh sb="0" eb="2">
      <t>ホセイ</t>
    </rPh>
    <phoneticPr fontId="10"/>
  </si>
  <si>
    <t>（借用地の場合）借入先：</t>
    <rPh sb="1" eb="2">
      <t>シャク</t>
    </rPh>
    <rPh sb="2" eb="4">
      <t>ヨウチ</t>
    </rPh>
    <rPh sb="5" eb="7">
      <t>バアイ</t>
    </rPh>
    <rPh sb="8" eb="10">
      <t>カリイレ</t>
    </rPh>
    <rPh sb="10" eb="11">
      <t>サキ</t>
    </rPh>
    <phoneticPr fontId="1"/>
  </si>
  <si>
    <t>用地面積：</t>
    <rPh sb="0" eb="2">
      <t>ヨウチ</t>
    </rPh>
    <rPh sb="2" eb="4">
      <t>メンセキ</t>
    </rPh>
    <phoneticPr fontId="1"/>
  </si>
  <si>
    <t>㎡</t>
    <phoneticPr fontId="1"/>
  </si>
  <si>
    <t>名</t>
    <rPh sb="0" eb="1">
      <t>メイ</t>
    </rPh>
    <phoneticPr fontId="1"/>
  </si>
  <si>
    <t>（Ｃ）施設の経歴</t>
    <phoneticPr fontId="1"/>
  </si>
  <si>
    <t>建物の名称：　　　　　　　　　</t>
    <rPh sb="0" eb="2">
      <t>タテモノ</t>
    </rPh>
    <rPh sb="3" eb="5">
      <t>メイショウ</t>
    </rPh>
    <phoneticPr fontId="1"/>
  </si>
  <si>
    <t>階段</t>
    <phoneticPr fontId="1"/>
  </si>
  <si>
    <t>階分</t>
    <phoneticPr fontId="1"/>
  </si>
  <si>
    <t>補助率違うフラグ</t>
    <rPh sb="0" eb="3">
      <t>ホジョリツ</t>
    </rPh>
    <rPh sb="3" eb="4">
      <t>チガ</t>
    </rPh>
    <phoneticPr fontId="1"/>
  </si>
  <si>
    <t>該当なし</t>
    <rPh sb="0" eb="2">
      <t>ガイトウ</t>
    </rPh>
    <phoneticPr fontId="1"/>
  </si>
  <si>
    <t>最低基準に係る補足等</t>
    <rPh sb="0" eb="2">
      <t>サイテイ</t>
    </rPh>
    <rPh sb="2" eb="4">
      <t>キジュン</t>
    </rPh>
    <rPh sb="5" eb="6">
      <t>カカ</t>
    </rPh>
    <rPh sb="7" eb="9">
      <t>ホソク</t>
    </rPh>
    <rPh sb="9" eb="10">
      <t>トウ</t>
    </rPh>
    <phoneticPr fontId="1"/>
  </si>
  <si>
    <t>＜これまでの整備の経歴＞</t>
    <rPh sb="6" eb="8">
      <t>セイビ</t>
    </rPh>
    <rPh sb="9" eb="11">
      <t>ケイレキ</t>
    </rPh>
    <phoneticPr fontId="1"/>
  </si>
  <si>
    <t>＜今回協議部分＞</t>
    <rPh sb="1" eb="3">
      <t>コンカイ</t>
    </rPh>
    <rPh sb="3" eb="5">
      <t>キョウギ</t>
    </rPh>
    <rPh sb="5" eb="7">
      <t>ブブン</t>
    </rPh>
    <phoneticPr fontId="1"/>
  </si>
  <si>
    <t>　　　２　行が不足する場合、適宜挿入すること。</t>
    <rPh sb="5" eb="6">
      <t>ギョウ</t>
    </rPh>
    <rPh sb="7" eb="9">
      <t>フソク</t>
    </rPh>
    <rPh sb="11" eb="13">
      <t>バアイ</t>
    </rPh>
    <rPh sb="14" eb="16">
      <t>テキギ</t>
    </rPh>
    <rPh sb="16" eb="18">
      <t>ソウニュウ</t>
    </rPh>
    <phoneticPr fontId="1"/>
  </si>
  <si>
    <t>※「民老改築」の場合、「老朽民間児童福祉施設等の整備について」（こ成事第431号 令和5年8月22日こども家庭庁成育局長通知）に定める様式を提出すること。</t>
    <rPh sb="2" eb="3">
      <t>ミン</t>
    </rPh>
    <rPh sb="3" eb="4">
      <t>ロウ</t>
    </rPh>
    <rPh sb="4" eb="6">
      <t>カイチク</t>
    </rPh>
    <rPh sb="8" eb="10">
      <t>バアイ</t>
    </rPh>
    <rPh sb="12" eb="14">
      <t>ロウキュウ</t>
    </rPh>
    <rPh sb="14" eb="16">
      <t>ミンカン</t>
    </rPh>
    <rPh sb="16" eb="18">
      <t>ジドウ</t>
    </rPh>
    <rPh sb="18" eb="20">
      <t>フクシ</t>
    </rPh>
    <rPh sb="20" eb="22">
      <t>シセツ</t>
    </rPh>
    <rPh sb="22" eb="23">
      <t>トウ</t>
    </rPh>
    <rPh sb="24" eb="26">
      <t>セイビ</t>
    </rPh>
    <rPh sb="64" eb="65">
      <t>サダ</t>
    </rPh>
    <rPh sb="67" eb="69">
      <t>ヨウシキ</t>
    </rPh>
    <rPh sb="70" eb="72">
      <t>テイシュツ</t>
    </rPh>
    <phoneticPr fontId="10"/>
  </si>
  <si>
    <t>特に問題なし</t>
    <rPh sb="0" eb="1">
      <t>トク</t>
    </rPh>
    <rPh sb="2" eb="4">
      <t>モンダイ</t>
    </rPh>
    <phoneticPr fontId="1"/>
  </si>
  <si>
    <t>様式第２号　記入要領</t>
    <phoneticPr fontId="10"/>
  </si>
  <si>
    <t>この様式は、すべての施設ごとに作成すること。</t>
  </si>
  <si>
    <t>都道府県・市町村名の欄は、都道府県名も必ず記入すること。</t>
    <phoneticPr fontId="10"/>
  </si>
  <si>
    <t>１　全施設共通事項（様式第２号－１）（同一施設であって、「整備区分」が複数ある場合は、複数作成すること。）</t>
    <rPh sb="10" eb="12">
      <t>ヨウシキ</t>
    </rPh>
    <rPh sb="12" eb="13">
      <t>ダイ</t>
    </rPh>
    <rPh sb="14" eb="15">
      <t>ゴウ</t>
    </rPh>
    <phoneticPr fontId="10"/>
  </si>
  <si>
    <t xml:space="preserve"> ○基本情報</t>
  </si>
  <si>
    <t>　(1) 「施設種別」「施設名」「経営主体名」「設置主体」：特に設置主体については、名称を記入するほか</t>
    <phoneticPr fontId="10"/>
  </si>
  <si>
    <t xml:space="preserve">   　社会福祉法人、学校法人立等の区分並びに新規（新）又は既存法人（既）の区分をプルダウンで選択すること。</t>
    <rPh sb="26" eb="27">
      <t>シン</t>
    </rPh>
    <rPh sb="35" eb="36">
      <t>キ</t>
    </rPh>
    <rPh sb="47" eb="49">
      <t>センタク</t>
    </rPh>
    <phoneticPr fontId="10"/>
  </si>
  <si>
    <t>　　　※施設名、設置主体名等が仮称の場合は、名称の前に（仮）と付すこと。</t>
    <phoneticPr fontId="10"/>
  </si>
  <si>
    <t>　　　※経営主体名、設置主体名を記入する際の法人の略称は次のとおりとすること。</t>
    <rPh sb="4" eb="6">
      <t>ケイエイ</t>
    </rPh>
    <rPh sb="10" eb="12">
      <t>セッチ</t>
    </rPh>
    <phoneticPr fontId="10"/>
  </si>
  <si>
    <t>　　　　社会福祉法人=(福)、学校法人=(学)、日本赤十字社=(日赤)、公益財団法人=(公財)、公益社団法人=(公社)</t>
    <rPh sb="44" eb="45">
      <t>コウ</t>
    </rPh>
    <rPh sb="56" eb="57">
      <t>コウ</t>
    </rPh>
    <phoneticPr fontId="10"/>
  </si>
  <si>
    <t>　(2) 「所在地」：創設等の場合は、移転後欄にのみ所在地（町名、地番まで）を記入すること。</t>
    <phoneticPr fontId="10"/>
  </si>
  <si>
    <t>　(3) 「整備区分」：協議する施設の整備区分をプルダウンで選択すること。</t>
    <phoneticPr fontId="10"/>
  </si>
  <si>
    <t>　(4) 「施設種別の変更」：整備前・後の施設種別（保育所、幼稚園、幼保連携型認定こども園など）を記入すること。</t>
    <rPh sb="6" eb="8">
      <t>シセツ</t>
    </rPh>
    <rPh sb="8" eb="10">
      <t>シュベツ</t>
    </rPh>
    <rPh sb="11" eb="13">
      <t>ヘンコウ</t>
    </rPh>
    <rPh sb="15" eb="17">
      <t>セイビ</t>
    </rPh>
    <rPh sb="17" eb="18">
      <t>マエ</t>
    </rPh>
    <rPh sb="19" eb="20">
      <t>ゴ</t>
    </rPh>
    <rPh sb="21" eb="23">
      <t>シセツ</t>
    </rPh>
    <rPh sb="23" eb="25">
      <t>シュベツ</t>
    </rPh>
    <rPh sb="26" eb="28">
      <t>ホイク</t>
    </rPh>
    <rPh sb="28" eb="29">
      <t>ショ</t>
    </rPh>
    <rPh sb="30" eb="33">
      <t>ヨウチエン</t>
    </rPh>
    <rPh sb="34" eb="35">
      <t>ヨウ</t>
    </rPh>
    <rPh sb="35" eb="36">
      <t>ホ</t>
    </rPh>
    <rPh sb="36" eb="38">
      <t>レンケイ</t>
    </rPh>
    <rPh sb="38" eb="39">
      <t>ガタ</t>
    </rPh>
    <rPh sb="39" eb="41">
      <t>ニンテイ</t>
    </rPh>
    <rPh sb="44" eb="45">
      <t>エン</t>
    </rPh>
    <rPh sb="49" eb="51">
      <t>キニュウ</t>
    </rPh>
    <phoneticPr fontId="10"/>
  </si>
  <si>
    <t>　　　整備前について、新設は「新設」、幼稚園・保育所の双方を併せて1施設に整備する場合は「保育所・幼稚園」と記入。</t>
    <rPh sb="3" eb="5">
      <t>セイビ</t>
    </rPh>
    <rPh sb="5" eb="6">
      <t>マエ</t>
    </rPh>
    <rPh sb="54" eb="56">
      <t>キニュウ</t>
    </rPh>
    <phoneticPr fontId="10"/>
  </si>
  <si>
    <t>　(5) 「年次計画」：複数年継続事業の場合、各年度の進捗予定率を記入すること。</t>
    <phoneticPr fontId="10"/>
  </si>
  <si>
    <t>　(6) 「建物延面積及び構造」：創設等の場合は、整備後欄に記入すること。</t>
    <phoneticPr fontId="10"/>
  </si>
  <si>
    <t>　(7) 「民老分交付金額」：民老改築を行う場合、民老改築に係る国庫協議額について記入すること。</t>
    <rPh sb="15" eb="19">
      <t>ミンロウカイチク</t>
    </rPh>
    <rPh sb="20" eb="21">
      <t>オコナ</t>
    </rPh>
    <rPh sb="22" eb="24">
      <t>バアイ</t>
    </rPh>
    <rPh sb="27" eb="29">
      <t>カイチク</t>
    </rPh>
    <phoneticPr fontId="10"/>
  </si>
  <si>
    <t>　(8) 「既存施設の状況（各欄）」：整備区分が創設以外の場合に記入すること。</t>
    <phoneticPr fontId="10"/>
  </si>
  <si>
    <t xml:space="preserve">  (9) 「施行計画」：それぞれの区分に従い、時期を記入すること。</t>
    <phoneticPr fontId="10"/>
  </si>
  <si>
    <t>　(10)「アスベスト対策の状況」：整備区分にかかわらず、既存施設の整備（解体撤去含む）を行う場合に記入すること。</t>
    <rPh sb="11" eb="13">
      <t>タイサク</t>
    </rPh>
    <rPh sb="14" eb="16">
      <t>ジョウキョウ</t>
    </rPh>
    <rPh sb="18" eb="20">
      <t>セイビ</t>
    </rPh>
    <rPh sb="20" eb="22">
      <t>クブン</t>
    </rPh>
    <rPh sb="29" eb="31">
      <t>キゾン</t>
    </rPh>
    <rPh sb="31" eb="33">
      <t>シセツ</t>
    </rPh>
    <rPh sb="34" eb="36">
      <t>セイビ</t>
    </rPh>
    <rPh sb="37" eb="39">
      <t>カイタイ</t>
    </rPh>
    <rPh sb="39" eb="41">
      <t>テッキョ</t>
    </rPh>
    <rPh sb="41" eb="42">
      <t>フク</t>
    </rPh>
    <phoneticPr fontId="10"/>
  </si>
  <si>
    <t xml:space="preserve"> ○用地の状況</t>
  </si>
  <si>
    <t>　(1) 用地の確保について、該当する欄に適宜記入すること。</t>
  </si>
  <si>
    <t>　(2) 「危険地区指定の有無」：　地すべり危険か所等危険区域の指定の有無についてプルダウンで選択すること。</t>
    <phoneticPr fontId="10"/>
  </si>
  <si>
    <t>　　なお、指定がある場合で、安全区域に移転する場合は、「危険区域所在施設移転改築計画」（平成</t>
    <phoneticPr fontId="10"/>
  </si>
  <si>
    <t>　　20年６月12日雇児発第0612010号通知）を本協議書に添付すること。</t>
    <phoneticPr fontId="10"/>
  </si>
  <si>
    <t>○整備に係る経費内訳</t>
  </si>
  <si>
    <t>　(1) 「定員等」：区分毎の定員を記入すること。</t>
    <phoneticPr fontId="10"/>
  </si>
  <si>
    <t>　(2) 「対象経費の実支出予定額」：協議施設の整備に係る総事業費のうち対象経費の合計を記入すること。</t>
    <phoneticPr fontId="10"/>
  </si>
  <si>
    <t>　　　　　　　　　　ただし、工事事務費については、本体工事費（各種加算を除く）の2.6％を上限とする。</t>
    <rPh sb="31" eb="33">
      <t>カクシュ</t>
    </rPh>
    <rPh sb="36" eb="37">
      <t>ノゾ</t>
    </rPh>
    <phoneticPr fontId="10"/>
  </si>
  <si>
    <t>　(3) 「大規模修繕等・防犯対策強化事業の場合」：公、民それぞれの見積額を記入すること。また、同一施設</t>
    <rPh sb="11" eb="12">
      <t>トウ</t>
    </rPh>
    <rPh sb="13" eb="15">
      <t>ボウハン</t>
    </rPh>
    <rPh sb="15" eb="17">
      <t>タイサク</t>
    </rPh>
    <rPh sb="17" eb="19">
      <t>キョウカ</t>
    </rPh>
    <rPh sb="19" eb="21">
      <t>ジギョウ</t>
    </rPh>
    <phoneticPr fontId="10"/>
  </si>
  <si>
    <t>　　において、他の整備区分と重複する場合は、大規模修繕等・防犯対策強化事業（外構）・防犯対策強化事業（非</t>
    <rPh sb="27" eb="28">
      <t>トウ</t>
    </rPh>
    <rPh sb="29" eb="31">
      <t>ボウハン</t>
    </rPh>
    <rPh sb="31" eb="33">
      <t>タイサク</t>
    </rPh>
    <rPh sb="33" eb="35">
      <t>キョウカ</t>
    </rPh>
    <rPh sb="35" eb="37">
      <t>ジギョウ</t>
    </rPh>
    <rPh sb="38" eb="40">
      <t>ガイコウ</t>
    </rPh>
    <rPh sb="42" eb="44">
      <t>ボウハン</t>
    </rPh>
    <rPh sb="44" eb="46">
      <t>タイサク</t>
    </rPh>
    <rPh sb="46" eb="48">
      <t>キョウカ</t>
    </rPh>
    <rPh sb="48" eb="50">
      <t>ジギョウ</t>
    </rPh>
    <rPh sb="51" eb="52">
      <t>ヒ</t>
    </rPh>
    <phoneticPr fontId="10"/>
  </si>
  <si>
    <t>　　常通報装置等）のみ別葉で様式を作成すること。交付基準額については、大規模修繕等は見積額に国の負担</t>
    <rPh sb="24" eb="26">
      <t>コウフ</t>
    </rPh>
    <rPh sb="26" eb="28">
      <t>キジュン</t>
    </rPh>
    <rPh sb="28" eb="29">
      <t>ガク</t>
    </rPh>
    <rPh sb="35" eb="38">
      <t>ダイキボ</t>
    </rPh>
    <rPh sb="38" eb="40">
      <t>シュウゼン</t>
    </rPh>
    <rPh sb="40" eb="41">
      <t>トウ</t>
    </rPh>
    <rPh sb="46" eb="47">
      <t>クニ</t>
    </rPh>
    <rPh sb="48" eb="50">
      <t>フタン</t>
    </rPh>
    <phoneticPr fontId="10"/>
  </si>
  <si>
    <t>　  割合を乗じた額を記入すること。（対象経費が500万円以上の案件）防犯対策強化事業（外構）は見積額に</t>
    <rPh sb="19" eb="21">
      <t>タイショウ</t>
    </rPh>
    <rPh sb="21" eb="23">
      <t>ケイヒ</t>
    </rPh>
    <rPh sb="35" eb="37">
      <t>ボウハン</t>
    </rPh>
    <rPh sb="37" eb="39">
      <t>タイサク</t>
    </rPh>
    <rPh sb="39" eb="41">
      <t>キョウカ</t>
    </rPh>
    <rPh sb="41" eb="43">
      <t>ジギョウ</t>
    </rPh>
    <rPh sb="44" eb="46">
      <t>ガイコウ</t>
    </rPh>
    <rPh sb="48" eb="51">
      <t>ミツモリガク</t>
    </rPh>
    <phoneticPr fontId="10"/>
  </si>
  <si>
    <t>　　2分の1を乗じた額を記入すること。（対象経費が30万円以上の案件）防犯対策強化事業（非常通報装置等）</t>
    <rPh sb="10" eb="11">
      <t>ガク</t>
    </rPh>
    <rPh sb="12" eb="14">
      <t>キニュウ</t>
    </rPh>
    <rPh sb="20" eb="22">
      <t>タイショウ</t>
    </rPh>
    <rPh sb="22" eb="24">
      <t>ケイヒ</t>
    </rPh>
    <rPh sb="27" eb="29">
      <t>マンエン</t>
    </rPh>
    <rPh sb="29" eb="31">
      <t>イジョウ</t>
    </rPh>
    <rPh sb="32" eb="34">
      <t>アンケン</t>
    </rPh>
    <rPh sb="35" eb="37">
      <t>ボウハン</t>
    </rPh>
    <rPh sb="37" eb="39">
      <t>タイサク</t>
    </rPh>
    <rPh sb="39" eb="41">
      <t>キョウカ</t>
    </rPh>
    <rPh sb="41" eb="43">
      <t>ジギョウ</t>
    </rPh>
    <rPh sb="44" eb="46">
      <t>ヒジョウ</t>
    </rPh>
    <rPh sb="46" eb="48">
      <t>ツウホウ</t>
    </rPh>
    <rPh sb="48" eb="50">
      <t>ソウチ</t>
    </rPh>
    <rPh sb="50" eb="51">
      <t>トウ</t>
    </rPh>
    <phoneticPr fontId="10"/>
  </si>
  <si>
    <t>　　は見積額に2分の1を乗じた額と90万円を比べて低い額を記入すること。（対象経費が30万円以上の案件）</t>
    <rPh sb="8" eb="9">
      <t>ブン</t>
    </rPh>
    <rPh sb="12" eb="13">
      <t>ジョウ</t>
    </rPh>
    <rPh sb="15" eb="16">
      <t>ガク</t>
    </rPh>
    <rPh sb="19" eb="20">
      <t>マン</t>
    </rPh>
    <rPh sb="20" eb="21">
      <t>エン</t>
    </rPh>
    <rPh sb="22" eb="23">
      <t>クラ</t>
    </rPh>
    <rPh sb="25" eb="26">
      <t>ヒク</t>
    </rPh>
    <rPh sb="27" eb="28">
      <t>ガク</t>
    </rPh>
    <rPh sb="29" eb="31">
      <t>キニュウ</t>
    </rPh>
    <rPh sb="37" eb="39">
      <t>タイショウ</t>
    </rPh>
    <rPh sb="39" eb="41">
      <t>ケイヒ</t>
    </rPh>
    <phoneticPr fontId="10"/>
  </si>
  <si>
    <t>　　　※「創設」と「防犯」等の組み合わせのように、あわせて協議する場合は、別葉で様式を作成する必要はない。</t>
    <phoneticPr fontId="10"/>
  </si>
  <si>
    <t xml:space="preserve"> </t>
  </si>
  <si>
    <t xml:space="preserve"> ○特別法適用の有無について、該当する区分をプルダウンで選択すること。（区分は以下のとおり）</t>
    <phoneticPr fontId="1"/>
  </si>
  <si>
    <t>法　　律　　等　　名　　称</t>
    <rPh sb="0" eb="1">
      <t>ホウ</t>
    </rPh>
    <rPh sb="3" eb="4">
      <t>リツ</t>
    </rPh>
    <rPh sb="6" eb="7">
      <t>トウ</t>
    </rPh>
    <rPh sb="9" eb="10">
      <t>ナ</t>
    </rPh>
    <rPh sb="12" eb="13">
      <t>ショウ</t>
    </rPh>
    <phoneticPr fontId="10"/>
  </si>
  <si>
    <t>豪雪</t>
    <rPh sb="0" eb="1">
      <t>ゴウ</t>
    </rPh>
    <rPh sb="1" eb="2">
      <t>ユキ</t>
    </rPh>
    <phoneticPr fontId="10"/>
  </si>
  <si>
    <t>豪雪地帯対策特別措置法</t>
    <rPh sb="0" eb="2">
      <t>ゴウセツ</t>
    </rPh>
    <rPh sb="2" eb="4">
      <t>チタイ</t>
    </rPh>
    <rPh sb="4" eb="6">
      <t>タイサク</t>
    </rPh>
    <rPh sb="6" eb="8">
      <t>トクベツ</t>
    </rPh>
    <rPh sb="8" eb="11">
      <t>ソチホウ</t>
    </rPh>
    <phoneticPr fontId="10"/>
  </si>
  <si>
    <t>沖縄</t>
    <rPh sb="0" eb="1">
      <t>オキ</t>
    </rPh>
    <rPh sb="1" eb="2">
      <t>ナワ</t>
    </rPh>
    <phoneticPr fontId="10"/>
  </si>
  <si>
    <t>沖縄振興特別措置法</t>
    <rPh sb="0" eb="2">
      <t>オキナワ</t>
    </rPh>
    <rPh sb="2" eb="4">
      <t>シンコウ</t>
    </rPh>
    <rPh sb="4" eb="6">
      <t>トクベツ</t>
    </rPh>
    <rPh sb="6" eb="9">
      <t>ソチホウ</t>
    </rPh>
    <phoneticPr fontId="10"/>
  </si>
  <si>
    <t>過疎</t>
    <rPh sb="0" eb="2">
      <t>カソ</t>
    </rPh>
    <phoneticPr fontId="10"/>
  </si>
  <si>
    <t>過疎地域自立促進特別措置法</t>
    <rPh sb="0" eb="2">
      <t>カソ</t>
    </rPh>
    <rPh sb="2" eb="4">
      <t>チイキ</t>
    </rPh>
    <rPh sb="4" eb="6">
      <t>ジリツ</t>
    </rPh>
    <rPh sb="6" eb="8">
      <t>ソクシン</t>
    </rPh>
    <rPh sb="8" eb="10">
      <t>トクベツ</t>
    </rPh>
    <rPh sb="10" eb="13">
      <t>ソチホウ</t>
    </rPh>
    <phoneticPr fontId="10"/>
  </si>
  <si>
    <t>山村</t>
    <rPh sb="0" eb="2">
      <t>サンソン</t>
    </rPh>
    <phoneticPr fontId="10"/>
  </si>
  <si>
    <t>山村振興法</t>
    <rPh sb="0" eb="2">
      <t>サンソン</t>
    </rPh>
    <rPh sb="2" eb="5">
      <t>シンコウホウ</t>
    </rPh>
    <phoneticPr fontId="10"/>
  </si>
  <si>
    <t>南ト</t>
    <rPh sb="0" eb="1">
      <t>ナン</t>
    </rPh>
    <phoneticPr fontId="10"/>
  </si>
  <si>
    <t>南海トラフ地震に係る地震防災対策の推進に関する特別措置法</t>
    <rPh sb="0" eb="2">
      <t>ナンカイ</t>
    </rPh>
    <rPh sb="5" eb="7">
      <t>ジシン</t>
    </rPh>
    <rPh sb="8" eb="9">
      <t>カカ</t>
    </rPh>
    <rPh sb="10" eb="12">
      <t>ジシン</t>
    </rPh>
    <rPh sb="12" eb="14">
      <t>ボウサイ</t>
    </rPh>
    <rPh sb="14" eb="16">
      <t>タイサク</t>
    </rPh>
    <rPh sb="17" eb="19">
      <t>スイシン</t>
    </rPh>
    <rPh sb="20" eb="21">
      <t>カン</t>
    </rPh>
    <rPh sb="23" eb="25">
      <t>トクベツ</t>
    </rPh>
    <rPh sb="25" eb="28">
      <t>ソチホウ</t>
    </rPh>
    <phoneticPr fontId="10"/>
  </si>
  <si>
    <t>日本海溝・千島海溝周辺海溝型地震に係る地震防災対策の推進に関する特別措置法</t>
    <phoneticPr fontId="1"/>
  </si>
  <si>
    <t>奄美</t>
    <rPh sb="0" eb="2">
      <t>アマミ</t>
    </rPh>
    <phoneticPr fontId="10"/>
  </si>
  <si>
    <t>奄美群島振興開発特別措置法</t>
    <rPh sb="0" eb="2">
      <t>アマミ</t>
    </rPh>
    <rPh sb="2" eb="4">
      <t>グントウ</t>
    </rPh>
    <rPh sb="4" eb="6">
      <t>シンコウ</t>
    </rPh>
    <rPh sb="6" eb="8">
      <t>カイハツ</t>
    </rPh>
    <rPh sb="8" eb="10">
      <t>トクベツ</t>
    </rPh>
    <rPh sb="10" eb="13">
      <t>ソチホウ</t>
    </rPh>
    <phoneticPr fontId="10"/>
  </si>
  <si>
    <t>離島</t>
    <rPh sb="0" eb="2">
      <t>リトウ</t>
    </rPh>
    <phoneticPr fontId="10"/>
  </si>
  <si>
    <t>離島振興法</t>
    <rPh sb="0" eb="2">
      <t>リトウ</t>
    </rPh>
    <rPh sb="2" eb="4">
      <t>シンコウ</t>
    </rPh>
    <rPh sb="4" eb="5">
      <t>ホウ</t>
    </rPh>
    <phoneticPr fontId="10"/>
  </si>
  <si>
    <t>小笠原</t>
    <rPh sb="0" eb="3">
      <t>オガサワラ</t>
    </rPh>
    <phoneticPr fontId="10"/>
  </si>
  <si>
    <t>小笠原諸島振興開発特別措置法</t>
    <rPh sb="0" eb="3">
      <t>オガサワラ</t>
    </rPh>
    <rPh sb="3" eb="5">
      <t>ショトウ</t>
    </rPh>
    <rPh sb="5" eb="7">
      <t>シンコウ</t>
    </rPh>
    <rPh sb="7" eb="9">
      <t>カイハツ</t>
    </rPh>
    <rPh sb="9" eb="11">
      <t>トクベツ</t>
    </rPh>
    <rPh sb="11" eb="14">
      <t>ソチホウ</t>
    </rPh>
    <phoneticPr fontId="10"/>
  </si>
  <si>
    <t>沖縄振興特別措置法（第3条第1項第3号に規定された離島)</t>
    <rPh sb="0" eb="2">
      <t>オキナワ</t>
    </rPh>
    <rPh sb="2" eb="4">
      <t>シンコウ</t>
    </rPh>
    <rPh sb="4" eb="6">
      <t>トクベツ</t>
    </rPh>
    <rPh sb="6" eb="9">
      <t>ソチホウ</t>
    </rPh>
    <rPh sb="10" eb="11">
      <t>ダイ</t>
    </rPh>
    <rPh sb="12" eb="13">
      <t>ジョウ</t>
    </rPh>
    <rPh sb="13" eb="14">
      <t>ダイ</t>
    </rPh>
    <rPh sb="15" eb="16">
      <t>コウ</t>
    </rPh>
    <rPh sb="16" eb="17">
      <t>ダイ</t>
    </rPh>
    <rPh sb="18" eb="19">
      <t>ゴウ</t>
    </rPh>
    <rPh sb="20" eb="22">
      <t>キテイ</t>
    </rPh>
    <rPh sb="25" eb="27">
      <t>リトウ</t>
    </rPh>
    <phoneticPr fontId="10"/>
  </si>
  <si>
    <t xml:space="preserve"> ○防災・減災、国土強靱化のための５か年加速化対策に基づく事業とは、以下に該当する事業とする。</t>
    <rPh sb="2" eb="4">
      <t>ボウサイ</t>
    </rPh>
    <rPh sb="5" eb="7">
      <t>ゲンサイ</t>
    </rPh>
    <rPh sb="8" eb="10">
      <t>コクド</t>
    </rPh>
    <rPh sb="10" eb="12">
      <t>キョウジン</t>
    </rPh>
    <rPh sb="12" eb="13">
      <t>カ</t>
    </rPh>
    <rPh sb="19" eb="20">
      <t>ネン</t>
    </rPh>
    <rPh sb="20" eb="23">
      <t>カソクカ</t>
    </rPh>
    <rPh sb="23" eb="25">
      <t>タイサク</t>
    </rPh>
    <rPh sb="26" eb="27">
      <t>モト</t>
    </rPh>
    <rPh sb="29" eb="31">
      <t>ジギョウ</t>
    </rPh>
    <rPh sb="34" eb="36">
      <t>イカ</t>
    </rPh>
    <rPh sb="37" eb="39">
      <t>ガイトウ</t>
    </rPh>
    <rPh sb="41" eb="43">
      <t>ジギョウ</t>
    </rPh>
    <phoneticPr fontId="10"/>
  </si>
  <si>
    <t>　　（幼保連携型認定こども園（幼稚園部分）、幼稚園型認定こども園）</t>
    <rPh sb="3" eb="5">
      <t>ヨウホ</t>
    </rPh>
    <rPh sb="5" eb="8">
      <t>レンケイガタ</t>
    </rPh>
    <rPh sb="8" eb="10">
      <t>ニンテイ</t>
    </rPh>
    <rPh sb="13" eb="14">
      <t>エン</t>
    </rPh>
    <rPh sb="15" eb="18">
      <t>ヨウチエン</t>
    </rPh>
    <rPh sb="18" eb="20">
      <t>ブブン</t>
    </rPh>
    <rPh sb="22" eb="25">
      <t>ヨウチエン</t>
    </rPh>
    <rPh sb="25" eb="26">
      <t>ガタ</t>
    </rPh>
    <rPh sb="26" eb="28">
      <t>ニンテイ</t>
    </rPh>
    <rPh sb="31" eb="32">
      <t>エン</t>
    </rPh>
    <phoneticPr fontId="10"/>
  </si>
  <si>
    <t>　　・倒壊し又は崩壊する危険性が特に高い施設（Is値0.3未満）の耐震化</t>
    <rPh sb="3" eb="5">
      <t>トウカイ</t>
    </rPh>
    <rPh sb="6" eb="7">
      <t>マタ</t>
    </rPh>
    <rPh sb="8" eb="10">
      <t>ホウカイ</t>
    </rPh>
    <rPh sb="12" eb="15">
      <t>キケンセイ</t>
    </rPh>
    <rPh sb="16" eb="17">
      <t>トク</t>
    </rPh>
    <rPh sb="18" eb="19">
      <t>タカ</t>
    </rPh>
    <rPh sb="20" eb="22">
      <t>シセツ</t>
    </rPh>
    <rPh sb="25" eb="26">
      <t>アタイ</t>
    </rPh>
    <rPh sb="29" eb="31">
      <t>ミマン</t>
    </rPh>
    <rPh sb="33" eb="36">
      <t>タイシンカ</t>
    </rPh>
    <phoneticPr fontId="10"/>
  </si>
  <si>
    <t>　　・平成30年10月に実施した学校施設等の緊急点検の結果明らかとなった、安全性に課題のある非構造部材（屋根や</t>
    <rPh sb="3" eb="5">
      <t>ヘイセイ</t>
    </rPh>
    <rPh sb="7" eb="8">
      <t>ネン</t>
    </rPh>
    <rPh sb="10" eb="11">
      <t>ガツ</t>
    </rPh>
    <rPh sb="12" eb="14">
      <t>ジッシ</t>
    </rPh>
    <rPh sb="16" eb="18">
      <t>ガッコウ</t>
    </rPh>
    <rPh sb="18" eb="20">
      <t>シセツ</t>
    </rPh>
    <rPh sb="20" eb="21">
      <t>トウ</t>
    </rPh>
    <rPh sb="22" eb="24">
      <t>キンキュウ</t>
    </rPh>
    <rPh sb="24" eb="26">
      <t>テンケン</t>
    </rPh>
    <rPh sb="27" eb="29">
      <t>ケッカ</t>
    </rPh>
    <rPh sb="29" eb="30">
      <t>アキ</t>
    </rPh>
    <rPh sb="37" eb="40">
      <t>アンゼンセイ</t>
    </rPh>
    <rPh sb="41" eb="43">
      <t>カダイ</t>
    </rPh>
    <rPh sb="46" eb="47">
      <t>ヒ</t>
    </rPh>
    <rPh sb="47" eb="49">
      <t>コウゾウ</t>
    </rPh>
    <rPh sb="49" eb="51">
      <t>ブザイ</t>
    </rPh>
    <rPh sb="52" eb="54">
      <t>ヤネ</t>
    </rPh>
    <phoneticPr fontId="10"/>
  </si>
  <si>
    <t>　　　天井等）の耐震対策</t>
    <rPh sb="3" eb="5">
      <t>テンジョウ</t>
    </rPh>
    <rPh sb="5" eb="6">
      <t>トウ</t>
    </rPh>
    <rPh sb="8" eb="10">
      <t>タイシン</t>
    </rPh>
    <rPh sb="10" eb="12">
      <t>タイサク</t>
    </rPh>
    <phoneticPr fontId="10"/>
  </si>
  <si>
    <t>　　（保育所、幼保連携型認定こども園（保育所部分）、保育所型認定こども園、小規模保育事業所）</t>
    <rPh sb="3" eb="6">
      <t>ホイクショ</t>
    </rPh>
    <rPh sb="7" eb="9">
      <t>ヨウホ</t>
    </rPh>
    <rPh sb="9" eb="11">
      <t>レンケイ</t>
    </rPh>
    <rPh sb="11" eb="12">
      <t>ガタ</t>
    </rPh>
    <rPh sb="12" eb="14">
      <t>ニンテイ</t>
    </rPh>
    <rPh sb="17" eb="18">
      <t>エン</t>
    </rPh>
    <rPh sb="19" eb="22">
      <t>ホイクショ</t>
    </rPh>
    <rPh sb="22" eb="24">
      <t>ブブン</t>
    </rPh>
    <rPh sb="26" eb="28">
      <t>ホイク</t>
    </rPh>
    <rPh sb="28" eb="29">
      <t>ショ</t>
    </rPh>
    <rPh sb="29" eb="30">
      <t>ガタ</t>
    </rPh>
    <rPh sb="30" eb="32">
      <t>ニンテイ</t>
    </rPh>
    <rPh sb="35" eb="36">
      <t>エン</t>
    </rPh>
    <rPh sb="37" eb="40">
      <t>ショウキボ</t>
    </rPh>
    <rPh sb="40" eb="42">
      <t>ホイク</t>
    </rPh>
    <rPh sb="42" eb="45">
      <t>ジギョウショ</t>
    </rPh>
    <phoneticPr fontId="10"/>
  </si>
  <si>
    <t>　　・昭和56年以前に建築された施設のうち、改修等の必要がある施設の耐震化整備</t>
    <rPh sb="3" eb="5">
      <t>ショウワ</t>
    </rPh>
    <rPh sb="7" eb="10">
      <t>ネンイゼン</t>
    </rPh>
    <rPh sb="11" eb="13">
      <t>ケンチク</t>
    </rPh>
    <rPh sb="16" eb="18">
      <t>シセツ</t>
    </rPh>
    <rPh sb="22" eb="25">
      <t>カイシュウナド</t>
    </rPh>
    <rPh sb="26" eb="28">
      <t>ヒツヨウ</t>
    </rPh>
    <rPh sb="31" eb="33">
      <t>シセツ</t>
    </rPh>
    <rPh sb="34" eb="37">
      <t>タイシンカ</t>
    </rPh>
    <rPh sb="37" eb="39">
      <t>セイビ</t>
    </rPh>
    <phoneticPr fontId="10"/>
  </si>
  <si>
    <t>　　・施設が有する安全性に問題のあるブロック塀等の改修整備</t>
    <rPh sb="3" eb="5">
      <t>シセツ</t>
    </rPh>
    <rPh sb="6" eb="7">
      <t>ユウ</t>
    </rPh>
    <rPh sb="9" eb="12">
      <t>アンゼンセイ</t>
    </rPh>
    <rPh sb="13" eb="15">
      <t>モンダイ</t>
    </rPh>
    <rPh sb="22" eb="24">
      <t>ベイナド</t>
    </rPh>
    <rPh sb="25" eb="27">
      <t>カイシュウ</t>
    </rPh>
    <rPh sb="27" eb="29">
      <t>セイビ</t>
    </rPh>
    <phoneticPr fontId="10"/>
  </si>
  <si>
    <t xml:space="preserve">　　・都道府県等が土砂災害等の危険区域等として指定している区域に設置されている
施設の水害対策の強化にかかる整備
</t>
    <rPh sb="3" eb="7">
      <t>トドウフケン</t>
    </rPh>
    <rPh sb="7" eb="8">
      <t>トウ</t>
    </rPh>
    <rPh sb="9" eb="11">
      <t>ドシャ</t>
    </rPh>
    <rPh sb="11" eb="13">
      <t>サイガイ</t>
    </rPh>
    <rPh sb="13" eb="14">
      <t>トウ</t>
    </rPh>
    <rPh sb="15" eb="17">
      <t>キケン</t>
    </rPh>
    <rPh sb="17" eb="19">
      <t>クイキ</t>
    </rPh>
    <rPh sb="19" eb="20">
      <t>トウ</t>
    </rPh>
    <rPh sb="23" eb="25">
      <t>シテイ</t>
    </rPh>
    <rPh sb="29" eb="31">
      <t>クイキ</t>
    </rPh>
    <rPh sb="32" eb="34">
      <t>セッチ</t>
    </rPh>
    <rPh sb="40" eb="42">
      <t>シセツ</t>
    </rPh>
    <rPh sb="43" eb="45">
      <t>スイガイ</t>
    </rPh>
    <rPh sb="45" eb="47">
      <t>タイサク</t>
    </rPh>
    <rPh sb="48" eb="50">
      <t>キョウカ</t>
    </rPh>
    <rPh sb="54" eb="56">
      <t>セイビ</t>
    </rPh>
    <phoneticPr fontId="10"/>
  </si>
  <si>
    <t xml:space="preserve"> ○市町村負担割合に満たない場合は、当該市町村負担額に応じて交付金の額を減額すること。</t>
    <rPh sb="2" eb="5">
      <t>シチョウソン</t>
    </rPh>
    <rPh sb="5" eb="7">
      <t>フタン</t>
    </rPh>
    <rPh sb="7" eb="9">
      <t>ワリアイ</t>
    </rPh>
    <rPh sb="10" eb="11">
      <t>ミ</t>
    </rPh>
    <rPh sb="14" eb="16">
      <t>バアイ</t>
    </rPh>
    <rPh sb="18" eb="20">
      <t>トウガイ</t>
    </rPh>
    <rPh sb="20" eb="23">
      <t>シチョウソン</t>
    </rPh>
    <rPh sb="23" eb="26">
      <t>フタンガク</t>
    </rPh>
    <rPh sb="27" eb="28">
      <t>オウ</t>
    </rPh>
    <rPh sb="30" eb="33">
      <t>コウフキン</t>
    </rPh>
    <rPh sb="34" eb="35">
      <t>ガク</t>
    </rPh>
    <rPh sb="36" eb="38">
      <t>ゲンガク</t>
    </rPh>
    <phoneticPr fontId="10"/>
  </si>
  <si>
    <t>２　施設別様式（様式第２号－２）</t>
    <rPh sb="12" eb="13">
      <t>ゴウ</t>
    </rPh>
    <phoneticPr fontId="10"/>
  </si>
  <si>
    <t xml:space="preserve"> ○本様式に記入する施設：保育所、保育所分園、幼保連携型認定こども園、幼保連携型認定こども園分園、</t>
    <rPh sb="13" eb="16">
      <t>ホイクショ</t>
    </rPh>
    <rPh sb="17" eb="20">
      <t>ホイクショ</t>
    </rPh>
    <rPh sb="20" eb="22">
      <t>ブンエン</t>
    </rPh>
    <rPh sb="23" eb="25">
      <t>ヨウホ</t>
    </rPh>
    <rPh sb="25" eb="27">
      <t>レンケイ</t>
    </rPh>
    <rPh sb="27" eb="28">
      <t>カタ</t>
    </rPh>
    <rPh sb="28" eb="30">
      <t>ニンテイ</t>
    </rPh>
    <rPh sb="33" eb="34">
      <t>エン</t>
    </rPh>
    <rPh sb="35" eb="37">
      <t>ヨウホ</t>
    </rPh>
    <rPh sb="37" eb="39">
      <t>レンケイ</t>
    </rPh>
    <rPh sb="39" eb="40">
      <t>ガタ</t>
    </rPh>
    <rPh sb="40" eb="42">
      <t>ニンテイ</t>
    </rPh>
    <rPh sb="45" eb="46">
      <t>エン</t>
    </rPh>
    <rPh sb="46" eb="48">
      <t>ブンエン</t>
    </rPh>
    <phoneticPr fontId="10"/>
  </si>
  <si>
    <t>　　保育所型認定こども園、保育所型認定こども園分園、幼稚園型認定こども園、幼稚園型認定こども園分園、</t>
    <rPh sb="24" eb="25">
      <t>エン</t>
    </rPh>
    <rPh sb="37" eb="40">
      <t>ヨウチエン</t>
    </rPh>
    <rPh sb="40" eb="41">
      <t>ガタ</t>
    </rPh>
    <rPh sb="41" eb="43">
      <t>ニンテイ</t>
    </rPh>
    <rPh sb="46" eb="47">
      <t>エン</t>
    </rPh>
    <rPh sb="47" eb="49">
      <t>ブンエン</t>
    </rPh>
    <phoneticPr fontId="10"/>
  </si>
  <si>
    <t xml:space="preserve"> ○児童年齢別内訳</t>
    <rPh sb="2" eb="4">
      <t>ジドウ</t>
    </rPh>
    <rPh sb="4" eb="7">
      <t>ネンレイベツ</t>
    </rPh>
    <rPh sb="7" eb="9">
      <t>ウチワケ</t>
    </rPh>
    <phoneticPr fontId="10"/>
  </si>
  <si>
    <t>　(1) 「現在」：現在（施設整備前）の各年齢毎の定員及び利用児童数を記入すること。</t>
    <rPh sb="6" eb="8">
      <t>ゲンザイ</t>
    </rPh>
    <rPh sb="10" eb="12">
      <t>ゲンザイ</t>
    </rPh>
    <rPh sb="13" eb="15">
      <t>シセツ</t>
    </rPh>
    <rPh sb="15" eb="17">
      <t>セイビ</t>
    </rPh>
    <rPh sb="17" eb="18">
      <t>マエ</t>
    </rPh>
    <rPh sb="20" eb="21">
      <t>カク</t>
    </rPh>
    <rPh sb="21" eb="23">
      <t>ネンレイ</t>
    </rPh>
    <rPh sb="23" eb="24">
      <t>ゴト</t>
    </rPh>
    <rPh sb="25" eb="27">
      <t>テイイン</t>
    </rPh>
    <rPh sb="27" eb="28">
      <t>オヨ</t>
    </rPh>
    <rPh sb="29" eb="31">
      <t>リヨウ</t>
    </rPh>
    <rPh sb="31" eb="33">
      <t>ジドウ</t>
    </rPh>
    <rPh sb="33" eb="34">
      <t>スウ</t>
    </rPh>
    <rPh sb="35" eb="37">
      <t>キニュウ</t>
    </rPh>
    <phoneticPr fontId="10"/>
  </si>
  <si>
    <t>　(2) 「整備後」：整備後（施設整備後）の各年齢毎の定員数を記入すること。</t>
    <rPh sb="6" eb="8">
      <t>セイビ</t>
    </rPh>
    <rPh sb="8" eb="9">
      <t>ゴ</t>
    </rPh>
    <rPh sb="11" eb="13">
      <t>セイビ</t>
    </rPh>
    <rPh sb="13" eb="14">
      <t>ゴ</t>
    </rPh>
    <rPh sb="15" eb="17">
      <t>シセツ</t>
    </rPh>
    <rPh sb="17" eb="19">
      <t>セイビ</t>
    </rPh>
    <rPh sb="19" eb="20">
      <t>ゴ</t>
    </rPh>
    <rPh sb="22" eb="23">
      <t>カク</t>
    </rPh>
    <rPh sb="23" eb="25">
      <t>ネンレイ</t>
    </rPh>
    <rPh sb="25" eb="26">
      <t>ゴト</t>
    </rPh>
    <rPh sb="27" eb="29">
      <t>テイイン</t>
    </rPh>
    <rPh sb="29" eb="30">
      <t>スウ</t>
    </rPh>
    <rPh sb="31" eb="33">
      <t>キニュウ</t>
    </rPh>
    <phoneticPr fontId="10"/>
  </si>
  <si>
    <t>　　　また、一時預かり保育室等を一体的に整備する場合、その実施事業の利用児童数を記入すること。</t>
    <rPh sb="6" eb="8">
      <t>イチジ</t>
    </rPh>
    <rPh sb="8" eb="9">
      <t>アズ</t>
    </rPh>
    <rPh sb="11" eb="14">
      <t>ホイクシツ</t>
    </rPh>
    <rPh sb="14" eb="15">
      <t>トウ</t>
    </rPh>
    <rPh sb="16" eb="19">
      <t>イッタイテキ</t>
    </rPh>
    <rPh sb="20" eb="22">
      <t>セイビ</t>
    </rPh>
    <rPh sb="24" eb="26">
      <t>バアイ</t>
    </rPh>
    <rPh sb="29" eb="31">
      <t>ジッシ</t>
    </rPh>
    <rPh sb="31" eb="33">
      <t>ジギョウ</t>
    </rPh>
    <rPh sb="34" eb="36">
      <t>リヨウ</t>
    </rPh>
    <rPh sb="36" eb="38">
      <t>ジドウ</t>
    </rPh>
    <rPh sb="38" eb="39">
      <t>スウ</t>
    </rPh>
    <rPh sb="40" eb="42">
      <t>キニュウ</t>
    </rPh>
    <phoneticPr fontId="10"/>
  </si>
  <si>
    <t xml:space="preserve"> ○最低基準適合状況等</t>
    <phoneticPr fontId="10"/>
  </si>
  <si>
    <t>　(1) 「適合状況」：協議施設について、様式に掲げた区画の延べ面積を記入し、最低基準が設けられた</t>
    <phoneticPr fontId="10"/>
  </si>
  <si>
    <t>　　区画については、「適・否」をプルダウンで選択すること。</t>
    <phoneticPr fontId="10"/>
  </si>
  <si>
    <t>　　また、その適合状況を確認した方法を簡潔に記入すること。</t>
    <phoneticPr fontId="10"/>
  </si>
  <si>
    <t>　(2) 「その他」：一時預かり保育室以降の区分にかかる延べ面積の合計を記入すること。</t>
    <rPh sb="8" eb="9">
      <t>タ</t>
    </rPh>
    <rPh sb="11" eb="13">
      <t>イチジ</t>
    </rPh>
    <rPh sb="13" eb="14">
      <t>アズ</t>
    </rPh>
    <rPh sb="16" eb="18">
      <t>ホイク</t>
    </rPh>
    <rPh sb="19" eb="21">
      <t>イコウ</t>
    </rPh>
    <rPh sb="22" eb="24">
      <t>クブン</t>
    </rPh>
    <rPh sb="28" eb="29">
      <t>ノ</t>
    </rPh>
    <rPh sb="30" eb="32">
      <t>メンセキ</t>
    </rPh>
    <rPh sb="33" eb="35">
      <t>ゴウケイ</t>
    </rPh>
    <rPh sb="36" eb="38">
      <t>キニュウ</t>
    </rPh>
    <phoneticPr fontId="10"/>
  </si>
  <si>
    <t>　(3) 「工事（修繕）の内容・施設整備を必要とする理由」：実施する工事の内容及び協議施設の整備が必要な理由</t>
    <rPh sb="30" eb="32">
      <t>ジッシ</t>
    </rPh>
    <rPh sb="34" eb="36">
      <t>コウジ</t>
    </rPh>
    <rPh sb="37" eb="39">
      <t>ナイヨウ</t>
    </rPh>
    <rPh sb="39" eb="40">
      <t>オヨ</t>
    </rPh>
    <phoneticPr fontId="10"/>
  </si>
  <si>
    <t>　　　について、具体的に記入すること。</t>
    <rPh sb="8" eb="11">
      <t>グタイテキ</t>
    </rPh>
    <phoneticPr fontId="10"/>
  </si>
  <si>
    <t>　　　木材利用の推進事業として申請する場合、木材をどのように利用しているか、具体的に記載すること。</t>
    <phoneticPr fontId="10"/>
  </si>
  <si>
    <t xml:space="preserve"> ○資金内訳について、該当欄に金額を記入すること。</t>
  </si>
  <si>
    <t xml:space="preserve"> ○様式第２号－２に必要な添付資料</t>
    <rPh sb="6" eb="7">
      <t>ゴウ</t>
    </rPh>
    <phoneticPr fontId="10"/>
  </si>
  <si>
    <t>　　協議施設及びその事業の特色など参考となる資料を適宜添付すること。</t>
    <phoneticPr fontId="10"/>
  </si>
  <si>
    <t>　　(例）・対象事業費の按分、内訳等の算定資料</t>
    <rPh sb="3" eb="4">
      <t>レイ</t>
    </rPh>
    <rPh sb="6" eb="8">
      <t>タイショウ</t>
    </rPh>
    <rPh sb="8" eb="11">
      <t>ジギョウヒ</t>
    </rPh>
    <rPh sb="12" eb="14">
      <t>アンブン</t>
    </rPh>
    <rPh sb="15" eb="17">
      <t>ウチワケ</t>
    </rPh>
    <rPh sb="17" eb="18">
      <t>トウ</t>
    </rPh>
    <rPh sb="19" eb="21">
      <t>サンテイ</t>
    </rPh>
    <rPh sb="21" eb="23">
      <t>シリョウ</t>
    </rPh>
    <phoneticPr fontId="10"/>
  </si>
  <si>
    <t>　　　　　・2か年事業の進捗率の説明資料</t>
    <rPh sb="8" eb="9">
      <t>ネン</t>
    </rPh>
    <rPh sb="9" eb="11">
      <t>ジギョウ</t>
    </rPh>
    <rPh sb="12" eb="15">
      <t>シンチョクリツ</t>
    </rPh>
    <rPh sb="16" eb="18">
      <t>セツメイ</t>
    </rPh>
    <rPh sb="18" eb="20">
      <t>シリョウ</t>
    </rPh>
    <phoneticPr fontId="10"/>
  </si>
  <si>
    <t>　　　　　・基準額算定に用いる定員についての説明資料（増築、一部増改築等の場合に工事に係る定員を算定する場合等）</t>
    <rPh sb="6" eb="9">
      <t>キジュンガク</t>
    </rPh>
    <rPh sb="9" eb="11">
      <t>サンテイ</t>
    </rPh>
    <rPh sb="12" eb="13">
      <t>モチ</t>
    </rPh>
    <rPh sb="15" eb="17">
      <t>テイイン</t>
    </rPh>
    <rPh sb="22" eb="24">
      <t>セツメイ</t>
    </rPh>
    <rPh sb="24" eb="26">
      <t>シリョウ</t>
    </rPh>
    <phoneticPr fontId="10"/>
  </si>
  <si>
    <t>　　　　　　</t>
    <phoneticPr fontId="10"/>
  </si>
  <si>
    <t>事業番号</t>
    <rPh sb="0" eb="4">
      <t>ジギョウバンゴウ</t>
    </rPh>
    <phoneticPr fontId="30"/>
  </si>
  <si>
    <t>大規模修繕等</t>
    <rPh sb="0" eb="5">
      <t>ダイキボシュウゼン</t>
    </rPh>
    <rPh sb="5" eb="6">
      <t>トウ</t>
    </rPh>
    <phoneticPr fontId="1"/>
  </si>
  <si>
    <t>太陽光発電設備の整備</t>
  </si>
  <si>
    <t>○○-○○○○-○○○○</t>
  </si>
  <si>
    <t>eee</t>
    <phoneticPr fontId="1"/>
  </si>
  <si>
    <t>　1.65㎡×２歳未満児のうちほふくをしないものの数</t>
    <rPh sb="8" eb="11">
      <t>サイミマン</t>
    </rPh>
    <rPh sb="11" eb="12">
      <t>ジ</t>
    </rPh>
    <rPh sb="25" eb="26">
      <t>カズ</t>
    </rPh>
    <phoneticPr fontId="10"/>
  </si>
  <si>
    <t>　 3.3㎡×２歳未満児のうちほふくをするものの数</t>
    <rPh sb="8" eb="11">
      <t>サイミマン</t>
    </rPh>
    <rPh sb="11" eb="12">
      <t>ジ</t>
    </rPh>
    <rPh sb="24" eb="25">
      <t>カズ</t>
    </rPh>
    <phoneticPr fontId="10"/>
  </si>
  <si>
    <t>○○県××市○○　１－２－２</t>
    <phoneticPr fontId="1"/>
  </si>
  <si>
    <t>2026年度</t>
    <rPh sb="4" eb="5">
      <t>ネン</t>
    </rPh>
    <rPh sb="5" eb="6">
      <t>ド</t>
    </rPh>
    <phoneticPr fontId="1"/>
  </si>
  <si>
    <t>事業区分</t>
    <rPh sb="0" eb="2">
      <t>ジギョウ</t>
    </rPh>
    <rPh sb="2" eb="4">
      <t>クブン</t>
    </rPh>
    <phoneticPr fontId="1"/>
  </si>
  <si>
    <t>A</t>
    <phoneticPr fontId="1"/>
  </si>
  <si>
    <t>B</t>
    <phoneticPr fontId="1"/>
  </si>
  <si>
    <t>C</t>
    <phoneticPr fontId="1"/>
  </si>
  <si>
    <t>アスベスト除去等工事を行う際、工事に先立ちアスベストの封じ込め、囲い込み等を実施
休園日など職員・児童のいない時間帯に実施　など</t>
    <phoneticPr fontId="1"/>
  </si>
  <si>
    <t>小規模保育事業所</t>
    <rPh sb="0" eb="3">
      <t>ショウキボ</t>
    </rPh>
    <rPh sb="3" eb="5">
      <t>ホイク</t>
    </rPh>
    <rPh sb="5" eb="7">
      <t>ジギョウ</t>
    </rPh>
    <rPh sb="7" eb="8">
      <t>ショ</t>
    </rPh>
    <phoneticPr fontId="30"/>
  </si>
  <si>
    <t>乳児等通園支援事業所</t>
    <phoneticPr fontId="1"/>
  </si>
  <si>
    <t>こども誰でも通園制度（仮称）試行的事業を行う事業所</t>
    <phoneticPr fontId="1"/>
  </si>
  <si>
    <t>※「保育所等」とは、保育所、小規模保育事業所、こども誰でも通園制度（仮称）試行的事業を行う事業所、乳児等通園支援事業所又は認定こども園に係る保育所部分を指しております。</t>
    <rPh sb="0" eb="84">
      <t>ニンテイエンカカワホイク</t>
    </rPh>
    <phoneticPr fontId="1"/>
  </si>
  <si>
    <t>※「保育所等」とは、保育所、小規模保育事業所、乳児等通園支援事業所又は認定こども園に係る保育所部分を指しております。</t>
    <rPh sb="2" eb="4">
      <t>ホイク</t>
    </rPh>
    <rPh sb="4" eb="5">
      <t>ショ</t>
    </rPh>
    <rPh sb="5" eb="6">
      <t>トウ</t>
    </rPh>
    <rPh sb="10" eb="12">
      <t>ホイク</t>
    </rPh>
    <rPh sb="12" eb="13">
      <t>ジョ</t>
    </rPh>
    <rPh sb="14" eb="17">
      <t>ショウキボ</t>
    </rPh>
    <rPh sb="17" eb="19">
      <t>ホイク</t>
    </rPh>
    <rPh sb="19" eb="21">
      <t>ジギョウ</t>
    </rPh>
    <rPh sb="21" eb="22">
      <t>ショ</t>
    </rPh>
    <rPh sb="23" eb="25">
      <t>ニュウジ</t>
    </rPh>
    <rPh sb="25" eb="26">
      <t>トウ</t>
    </rPh>
    <rPh sb="26" eb="28">
      <t>ツウエン</t>
    </rPh>
    <rPh sb="28" eb="30">
      <t>シエン</t>
    </rPh>
    <rPh sb="30" eb="32">
      <t>ジギョウ</t>
    </rPh>
    <rPh sb="32" eb="33">
      <t>ショ</t>
    </rPh>
    <rPh sb="33" eb="34">
      <t>マタ</t>
    </rPh>
    <rPh sb="35" eb="37">
      <t>ニンテイ</t>
    </rPh>
    <rPh sb="40" eb="41">
      <t>エン</t>
    </rPh>
    <rPh sb="42" eb="43">
      <t>カカ</t>
    </rPh>
    <rPh sb="44" eb="46">
      <t>ホイク</t>
    </rPh>
    <rPh sb="46" eb="47">
      <t>ショ</t>
    </rPh>
    <rPh sb="47" eb="49">
      <t>ブブン</t>
    </rPh>
    <rPh sb="50" eb="51">
      <t>サ</t>
    </rPh>
    <phoneticPr fontId="1"/>
  </si>
  <si>
    <t>　　小規模保育事業所、乳児等通園支援事業所</t>
    <rPh sb="9" eb="10">
      <t>ショ</t>
    </rPh>
    <phoneticPr fontId="10"/>
  </si>
  <si>
    <t>「保育提供体制の確保のための実施計画」の採択の有無</t>
    <rPh sb="20" eb="22">
      <t>サイタク</t>
    </rPh>
    <rPh sb="23" eb="25">
      <t>ウム</t>
    </rPh>
    <phoneticPr fontId="10"/>
  </si>
  <si>
    <t>保育提供体制の確保のための実施計画の採択</t>
    <rPh sb="18" eb="20">
      <t>サイタク</t>
    </rPh>
    <phoneticPr fontId="30"/>
  </si>
  <si>
    <t>整備目的</t>
    <rPh sb="0" eb="2">
      <t>セイビ</t>
    </rPh>
    <rPh sb="2" eb="4">
      <t>モクテキ</t>
    </rPh>
    <phoneticPr fontId="1"/>
  </si>
  <si>
    <t>防災・減災、国土強靱化のための５か年加速化対策に基づく事業への該当の有無</t>
    <phoneticPr fontId="1"/>
  </si>
  <si>
    <t>2027年度</t>
    <rPh sb="4" eb="5">
      <t>ネン</t>
    </rPh>
    <rPh sb="5" eb="6">
      <t>ド</t>
    </rPh>
    <phoneticPr fontId="1"/>
  </si>
  <si>
    <t>　　　　※設置主体が公立となるのは小規模保育整備事業所及び乳児等通園支援事業所のみである。</t>
    <rPh sb="5" eb="7">
      <t>セッチ</t>
    </rPh>
    <rPh sb="7" eb="9">
      <t>シュタイ</t>
    </rPh>
    <rPh sb="10" eb="12">
      <t>コウリツ</t>
    </rPh>
    <rPh sb="17" eb="20">
      <t>ショウキボ</t>
    </rPh>
    <rPh sb="20" eb="22">
      <t>ホイク</t>
    </rPh>
    <rPh sb="22" eb="24">
      <t>セイビ</t>
    </rPh>
    <rPh sb="24" eb="26">
      <t>ジギョウ</t>
    </rPh>
    <rPh sb="26" eb="27">
      <t>ショ</t>
    </rPh>
    <rPh sb="27" eb="28">
      <t>オヨ</t>
    </rPh>
    <phoneticPr fontId="10"/>
  </si>
  <si>
    <t>解体撤去工事費</t>
    <rPh sb="0" eb="2">
      <t>カイタイ</t>
    </rPh>
    <rPh sb="2" eb="4">
      <t>テッキョ</t>
    </rPh>
    <rPh sb="4" eb="7">
      <t>コウジヒ</t>
    </rPh>
    <phoneticPr fontId="10"/>
  </si>
  <si>
    <t>仮設施設整備工事費</t>
    <rPh sb="0" eb="2">
      <t>カセツ</t>
    </rPh>
    <rPh sb="2" eb="4">
      <t>シセツ</t>
    </rPh>
    <rPh sb="4" eb="6">
      <t>セイビ</t>
    </rPh>
    <rPh sb="6" eb="9">
      <t>コウジヒ</t>
    </rPh>
    <phoneticPr fontId="10"/>
  </si>
  <si>
    <t>都市部</t>
    <phoneticPr fontId="1"/>
  </si>
  <si>
    <t xml:space="preserve">　整備予定の保育所、認定こども園等について「施設名」・「施設種別」・「設置主体」・「所在地」・「整備区分」・「対象経費の支出予定額」・「交付金申請額」・「年次計画」・「抵当権設定の有無」を記入すること。
　※「施設種別」：整備後の施設種別（保育所、保育所分園、幼保連携型認定こども園、幼保連携型認定こども園分園、保育所型認定こども園、保育所型認定こども園分園、幼稚園型認定こども園、幼稚園型認定こども園分園、小規模保育事業所、乳児等通園支援事業所の別）を記入すること。
　※「整備区分」：創設・増築・増改築・改築・大規模修繕等・民老・防音壁整備・外構（防犯対策強化整備のための門、フェンス等の外構の設置、修繕等の場合）・非常通報装置等（防犯対策強化整備のための非常通報装置等の設置の場合）
　※「交付金申請額」：「交付金申請額」を算出し、記入すること。
　※「年次計画」：単年度事業の場合は「単年度」、継続事業の場合は「令和  年度●●％～令和  年度●●％」と記入すること。
　※「抵当権設定の有無」：令和５年６月15日こ成事第331号・こ支虐第69号「こども家庭庁所管補助金等に係る財産処分について」の別添１「こども家庭庁所管補助金等に係る財産処分承認基準」第３の３の（１）に規定する抵当権の設定の有無について、記載すること。
　※１つの施設で複数の整備区分がある場合でも、１つを記入し、整備区分については、主たる整備区分（整備計画に基づく主な整備目的）を記入すること。
</t>
    <phoneticPr fontId="1"/>
  </si>
  <si>
    <t>他の施設等との合築整備</t>
    <rPh sb="0" eb="1">
      <t>タ</t>
    </rPh>
    <phoneticPr fontId="1"/>
  </si>
  <si>
    <t>調査未回答</t>
    <rPh sb="0" eb="2">
      <t>チョウサ</t>
    </rPh>
    <rPh sb="2" eb="5">
      <t>ミカイトウ</t>
    </rPh>
    <phoneticPr fontId="1"/>
  </si>
  <si>
    <t>整備概要</t>
    <rPh sb="0" eb="2">
      <t>セイビ</t>
    </rPh>
    <rPh sb="2" eb="4">
      <t>ガイヨウ</t>
    </rPh>
    <phoneticPr fontId="1"/>
  </si>
  <si>
    <t xml:space="preserve">以下の該当する番号を選択する。
①：保育所、小規模保育事業所及び下記②以外の認定こども園施設整備事業に係る事業
②：交付要綱案６の（２）イに係る公立認定こども園施設整備事業（旧学校施設環境改善交付金に係る事業）に係る事業（公立認定こども園）
</t>
    <rPh sb="0" eb="2">
      <t>イカ</t>
    </rPh>
    <rPh sb="3" eb="5">
      <t>ガイトウ</t>
    </rPh>
    <phoneticPr fontId="1"/>
  </si>
  <si>
    <t>②</t>
    <phoneticPr fontId="1"/>
  </si>
  <si>
    <t>「都道府県名」「市区町村名」</t>
    <rPh sb="1" eb="5">
      <t>トドウフケン</t>
    </rPh>
    <rPh sb="5" eb="6">
      <t>メイ</t>
    </rPh>
    <rPh sb="8" eb="12">
      <t>シクチョウソン</t>
    </rPh>
    <rPh sb="12" eb="13">
      <t>メイ</t>
    </rPh>
    <phoneticPr fontId="1"/>
  </si>
  <si>
    <t>都道府県名、市区町村名を記載する。</t>
    <phoneticPr fontId="1"/>
  </si>
  <si>
    <t>③</t>
    <phoneticPr fontId="1"/>
  </si>
  <si>
    <t>「施設種別」</t>
    <rPh sb="1" eb="3">
      <t>シセツ</t>
    </rPh>
    <rPh sb="3" eb="5">
      <t>シュベツ</t>
    </rPh>
    <phoneticPr fontId="1"/>
  </si>
  <si>
    <t>施設種別をプルダウンから選択する。</t>
    <phoneticPr fontId="1"/>
  </si>
  <si>
    <t>④</t>
    <phoneticPr fontId="1"/>
  </si>
  <si>
    <t>「施設名」</t>
    <rPh sb="1" eb="4">
      <t>シセツメイ</t>
    </rPh>
    <phoneticPr fontId="1"/>
  </si>
  <si>
    <t>施設名を記載する。</t>
    <phoneticPr fontId="1"/>
  </si>
  <si>
    <t>⑤</t>
    <phoneticPr fontId="1"/>
  </si>
  <si>
    <t>「設置主体」</t>
    <rPh sb="1" eb="3">
      <t>セッチ</t>
    </rPh>
    <rPh sb="3" eb="5">
      <t>シュタイ</t>
    </rPh>
    <phoneticPr fontId="1"/>
  </si>
  <si>
    <t>法人名を記載する。</t>
    <phoneticPr fontId="1"/>
  </si>
  <si>
    <t>⑥</t>
    <phoneticPr fontId="1"/>
  </si>
  <si>
    <t>「整備区分」</t>
    <rPh sb="1" eb="3">
      <t>セイビ</t>
    </rPh>
    <rPh sb="3" eb="5">
      <t>クブン</t>
    </rPh>
    <phoneticPr fontId="1"/>
  </si>
  <si>
    <t>整備区分をプルダウンから選択する。</t>
    <rPh sb="0" eb="2">
      <t>セイビ</t>
    </rPh>
    <rPh sb="2" eb="4">
      <t>クブン</t>
    </rPh>
    <rPh sb="12" eb="14">
      <t>センタク</t>
    </rPh>
    <phoneticPr fontId="1"/>
  </si>
  <si>
    <t>⑦</t>
    <phoneticPr fontId="1"/>
  </si>
  <si>
    <t>「対象経費の実支出予定額」</t>
    <phoneticPr fontId="1"/>
  </si>
  <si>
    <t>対象経費の実支出予定額を記載する。（複数年事業の場合であっても事業の全体額を記載する。）</t>
    <rPh sb="0" eb="2">
      <t>タイショウ</t>
    </rPh>
    <rPh sb="2" eb="4">
      <t>ケイヒ</t>
    </rPh>
    <rPh sb="5" eb="6">
      <t>ジツ</t>
    </rPh>
    <rPh sb="6" eb="8">
      <t>シシュツ</t>
    </rPh>
    <rPh sb="8" eb="11">
      <t>ヨテイガク</t>
    </rPh>
    <rPh sb="12" eb="14">
      <t>キサイ</t>
    </rPh>
    <rPh sb="18" eb="21">
      <t>フクスウネン</t>
    </rPh>
    <rPh sb="21" eb="23">
      <t>ジギョウ</t>
    </rPh>
    <rPh sb="24" eb="26">
      <t>バアイ</t>
    </rPh>
    <rPh sb="31" eb="33">
      <t>ジギョウ</t>
    </rPh>
    <rPh sb="34" eb="36">
      <t>ゼンタイ</t>
    </rPh>
    <rPh sb="36" eb="37">
      <t>ガク</t>
    </rPh>
    <rPh sb="38" eb="40">
      <t>キサイ</t>
    </rPh>
    <phoneticPr fontId="1"/>
  </si>
  <si>
    <t>⑧</t>
    <phoneticPr fontId="1"/>
  </si>
  <si>
    <t>「交付基準額」</t>
    <rPh sb="1" eb="3">
      <t>コウフ</t>
    </rPh>
    <rPh sb="3" eb="6">
      <t>キジュンガク</t>
    </rPh>
    <phoneticPr fontId="1"/>
  </si>
  <si>
    <t>交付基準額を記載する。（複数年事業の場合であっても事業の全体額を記載する。）</t>
    <rPh sb="0" eb="2">
      <t>コウフ</t>
    </rPh>
    <rPh sb="2" eb="5">
      <t>キジュンガク</t>
    </rPh>
    <rPh sb="6" eb="8">
      <t>キサイ</t>
    </rPh>
    <phoneticPr fontId="1"/>
  </si>
  <si>
    <t>⑨</t>
    <phoneticPr fontId="1"/>
  </si>
  <si>
    <t>「交付金申請額」</t>
    <phoneticPr fontId="1"/>
  </si>
  <si>
    <t>交付金申請額を記載する。（複数年事業の場合は、当該年度分の申請額を記載する。）</t>
    <rPh sb="0" eb="3">
      <t>コウフキン</t>
    </rPh>
    <rPh sb="3" eb="6">
      <t>シンセイガク</t>
    </rPh>
    <rPh sb="7" eb="9">
      <t>キサイ</t>
    </rPh>
    <rPh sb="13" eb="16">
      <t>フクスウネン</t>
    </rPh>
    <rPh sb="16" eb="18">
      <t>ジギョウ</t>
    </rPh>
    <rPh sb="19" eb="21">
      <t>バアイ</t>
    </rPh>
    <rPh sb="23" eb="25">
      <t>トウガイ</t>
    </rPh>
    <rPh sb="25" eb="27">
      <t>ネンド</t>
    </rPh>
    <rPh sb="27" eb="28">
      <t>ブン</t>
    </rPh>
    <rPh sb="29" eb="32">
      <t>シンセイガク</t>
    </rPh>
    <rPh sb="33" eb="35">
      <t>キサイ</t>
    </rPh>
    <phoneticPr fontId="1"/>
  </si>
  <si>
    <t>⑩</t>
    <phoneticPr fontId="1"/>
  </si>
  <si>
    <t>「保育所等国庫補助率」「教育部分国庫補助率」</t>
    <rPh sb="1" eb="4">
      <t>ホイクジョ</t>
    </rPh>
    <rPh sb="4" eb="5">
      <t>トウ</t>
    </rPh>
    <rPh sb="5" eb="7">
      <t>コッコ</t>
    </rPh>
    <rPh sb="7" eb="10">
      <t>ホジョリツ</t>
    </rPh>
    <rPh sb="12" eb="14">
      <t>キョウイク</t>
    </rPh>
    <rPh sb="14" eb="16">
      <t>ブブン</t>
    </rPh>
    <rPh sb="16" eb="21">
      <t>コッコホジョリツ</t>
    </rPh>
    <phoneticPr fontId="1"/>
  </si>
  <si>
    <t>国庫補助率をプルダウンから選択する。</t>
    <rPh sb="0" eb="2">
      <t>コッコ</t>
    </rPh>
    <rPh sb="2" eb="5">
      <t>ホジョリツ</t>
    </rPh>
    <rPh sb="13" eb="15">
      <t>センタク</t>
    </rPh>
    <phoneticPr fontId="1"/>
  </si>
  <si>
    <t>⑪</t>
    <phoneticPr fontId="1"/>
  </si>
  <si>
    <t>「現定員」</t>
    <rPh sb="1" eb="2">
      <t>ゲン</t>
    </rPh>
    <rPh sb="2" eb="4">
      <t>テイイン</t>
    </rPh>
    <phoneticPr fontId="1"/>
  </si>
  <si>
    <t>現定員の合計を記載する。</t>
    <rPh sb="0" eb="1">
      <t>ゲン</t>
    </rPh>
    <rPh sb="1" eb="3">
      <t>テイイン</t>
    </rPh>
    <rPh sb="4" eb="6">
      <t>ゴウケイ</t>
    </rPh>
    <rPh sb="7" eb="9">
      <t>キサイ</t>
    </rPh>
    <phoneticPr fontId="1"/>
  </si>
  <si>
    <t>⑫</t>
    <phoneticPr fontId="1"/>
  </si>
  <si>
    <t>「整備後定員」</t>
    <rPh sb="1" eb="3">
      <t>セイビ</t>
    </rPh>
    <rPh sb="3" eb="4">
      <t>ゴ</t>
    </rPh>
    <rPh sb="4" eb="6">
      <t>テイイン</t>
    </rPh>
    <phoneticPr fontId="1"/>
  </si>
  <si>
    <t>整備後定員の合計を記載する。</t>
    <rPh sb="0" eb="2">
      <t>セイビ</t>
    </rPh>
    <rPh sb="2" eb="3">
      <t>ゴ</t>
    </rPh>
    <rPh sb="3" eb="5">
      <t>テイイン</t>
    </rPh>
    <rPh sb="6" eb="8">
      <t>ゴウケイ</t>
    </rPh>
    <rPh sb="9" eb="11">
      <t>キサイ</t>
    </rPh>
    <phoneticPr fontId="1"/>
  </si>
  <si>
    <t>⑬</t>
    <phoneticPr fontId="1"/>
  </si>
  <si>
    <t>「現定員」※年齢区分別</t>
    <rPh sb="1" eb="2">
      <t>ゲン</t>
    </rPh>
    <rPh sb="2" eb="4">
      <t>テイイン</t>
    </rPh>
    <rPh sb="6" eb="8">
      <t>ネンレイ</t>
    </rPh>
    <rPh sb="8" eb="10">
      <t>クブン</t>
    </rPh>
    <rPh sb="10" eb="11">
      <t>ベツ</t>
    </rPh>
    <phoneticPr fontId="1"/>
  </si>
  <si>
    <t>年齢区分別の現定員を記載する。（１号定員も含む。）</t>
    <rPh sb="0" eb="2">
      <t>ネンレイ</t>
    </rPh>
    <rPh sb="2" eb="4">
      <t>クブン</t>
    </rPh>
    <rPh sb="4" eb="5">
      <t>ベツ</t>
    </rPh>
    <rPh sb="6" eb="7">
      <t>ゲン</t>
    </rPh>
    <rPh sb="7" eb="9">
      <t>テイイン</t>
    </rPh>
    <rPh sb="10" eb="12">
      <t>キサイ</t>
    </rPh>
    <rPh sb="17" eb="18">
      <t>ゴウ</t>
    </rPh>
    <rPh sb="18" eb="20">
      <t>テイイン</t>
    </rPh>
    <rPh sb="21" eb="22">
      <t>フク</t>
    </rPh>
    <phoneticPr fontId="1"/>
  </si>
  <si>
    <t>⑭</t>
    <phoneticPr fontId="1"/>
  </si>
  <si>
    <t>「整備後定員」※年齢区分別</t>
    <rPh sb="1" eb="3">
      <t>セイビ</t>
    </rPh>
    <rPh sb="3" eb="4">
      <t>ゴ</t>
    </rPh>
    <rPh sb="4" eb="6">
      <t>テイイン</t>
    </rPh>
    <rPh sb="8" eb="10">
      <t>ネンレイ</t>
    </rPh>
    <rPh sb="10" eb="12">
      <t>クブン</t>
    </rPh>
    <rPh sb="12" eb="13">
      <t>ベツ</t>
    </rPh>
    <phoneticPr fontId="1"/>
  </si>
  <si>
    <t>年齢区分別の整備後定員を記載する。（１号定員も含む。）</t>
    <rPh sb="0" eb="2">
      <t>ネンレイ</t>
    </rPh>
    <rPh sb="2" eb="4">
      <t>クブン</t>
    </rPh>
    <rPh sb="4" eb="5">
      <t>ベツ</t>
    </rPh>
    <rPh sb="6" eb="8">
      <t>セイビ</t>
    </rPh>
    <rPh sb="8" eb="9">
      <t>ゴ</t>
    </rPh>
    <rPh sb="9" eb="11">
      <t>テイイン</t>
    </rPh>
    <rPh sb="12" eb="14">
      <t>キサイ</t>
    </rPh>
    <rPh sb="19" eb="20">
      <t>ゴウ</t>
    </rPh>
    <rPh sb="20" eb="22">
      <t>テイイン</t>
    </rPh>
    <rPh sb="23" eb="24">
      <t>フク</t>
    </rPh>
    <phoneticPr fontId="1"/>
  </si>
  <si>
    <t>⑮</t>
    <phoneticPr fontId="1"/>
  </si>
  <si>
    <t>「１号定員」</t>
    <rPh sb="2" eb="3">
      <t>ゴウ</t>
    </rPh>
    <rPh sb="3" eb="5">
      <t>テイイン</t>
    </rPh>
    <phoneticPr fontId="1"/>
  </si>
  <si>
    <t>１号定員の現定員、整備後定員を記載する。</t>
    <rPh sb="1" eb="2">
      <t>ゴウ</t>
    </rPh>
    <rPh sb="2" eb="4">
      <t>テイイン</t>
    </rPh>
    <rPh sb="5" eb="6">
      <t>ゲン</t>
    </rPh>
    <rPh sb="6" eb="8">
      <t>テイイン</t>
    </rPh>
    <rPh sb="9" eb="11">
      <t>セイビ</t>
    </rPh>
    <rPh sb="11" eb="12">
      <t>ゴ</t>
    </rPh>
    <rPh sb="12" eb="14">
      <t>テイイン</t>
    </rPh>
    <rPh sb="15" eb="17">
      <t>キサイ</t>
    </rPh>
    <phoneticPr fontId="1"/>
  </si>
  <si>
    <t>⑯</t>
    <phoneticPr fontId="1"/>
  </si>
  <si>
    <t>「特別な財政措置」</t>
    <rPh sb="1" eb="3">
      <t>トクベツ</t>
    </rPh>
    <rPh sb="4" eb="6">
      <t>ザイセイ</t>
    </rPh>
    <rPh sb="6" eb="8">
      <t>ソチ</t>
    </rPh>
    <phoneticPr fontId="1"/>
  </si>
  <si>
    <t>特別な財政措置を適用する場合にプルダウンから該当のものを選択する。複数の場合は、３つセルがあるうちの左側から”過疎””山村”のようにそれぞれ記入する。（順不同。）</t>
    <rPh sb="0" eb="2">
      <t>トクベツ</t>
    </rPh>
    <rPh sb="3" eb="5">
      <t>ザイセイ</t>
    </rPh>
    <rPh sb="5" eb="7">
      <t>ソチ</t>
    </rPh>
    <rPh sb="8" eb="10">
      <t>テキヨウ</t>
    </rPh>
    <rPh sb="12" eb="14">
      <t>バアイ</t>
    </rPh>
    <rPh sb="22" eb="24">
      <t>ガイトウ</t>
    </rPh>
    <rPh sb="28" eb="30">
      <t>センタク</t>
    </rPh>
    <rPh sb="33" eb="35">
      <t>フクスウ</t>
    </rPh>
    <rPh sb="36" eb="38">
      <t>バアイ</t>
    </rPh>
    <rPh sb="50" eb="51">
      <t>ヒダリ</t>
    </rPh>
    <rPh sb="51" eb="52">
      <t>ガワ</t>
    </rPh>
    <rPh sb="55" eb="57">
      <t>カソ</t>
    </rPh>
    <rPh sb="59" eb="61">
      <t>サンソン</t>
    </rPh>
    <rPh sb="70" eb="72">
      <t>キニュウ</t>
    </rPh>
    <rPh sb="76" eb="79">
      <t>ジュンフドウ</t>
    </rPh>
    <phoneticPr fontId="1"/>
  </si>
  <si>
    <t>⑰</t>
    <phoneticPr fontId="1"/>
  </si>
  <si>
    <t>「保育提供体制の確保のための実施計画の採択」</t>
    <rPh sb="19" eb="21">
      <t>サイタク</t>
    </rPh>
    <phoneticPr fontId="1"/>
  </si>
  <si>
    <t>保育提供体制の確保のための実施計画の採択を受けている場合は○、受けていない場合は×をプルダウンから選択する。</t>
    <rPh sb="18" eb="20">
      <t>サイタク</t>
    </rPh>
    <rPh sb="21" eb="22">
      <t>ウ</t>
    </rPh>
    <rPh sb="26" eb="28">
      <t>バアイ</t>
    </rPh>
    <rPh sb="31" eb="32">
      <t>ウ</t>
    </rPh>
    <rPh sb="37" eb="39">
      <t>バアイ</t>
    </rPh>
    <rPh sb="49" eb="51">
      <t>センタク</t>
    </rPh>
    <phoneticPr fontId="1"/>
  </si>
  <si>
    <t>⑱</t>
    <phoneticPr fontId="1"/>
  </si>
  <si>
    <t>「国土強靱化地域計画の策定及び計画への明記の有無」</t>
    <rPh sb="1" eb="3">
      <t>コクド</t>
    </rPh>
    <rPh sb="3" eb="5">
      <t>キョウジン</t>
    </rPh>
    <rPh sb="5" eb="6">
      <t>カ</t>
    </rPh>
    <rPh sb="6" eb="8">
      <t>チイキ</t>
    </rPh>
    <rPh sb="8" eb="10">
      <t>ケイカク</t>
    </rPh>
    <rPh sb="11" eb="13">
      <t>サクテイ</t>
    </rPh>
    <rPh sb="13" eb="14">
      <t>オヨ</t>
    </rPh>
    <rPh sb="15" eb="17">
      <t>ケイカク</t>
    </rPh>
    <rPh sb="19" eb="21">
      <t>メイキ</t>
    </rPh>
    <rPh sb="22" eb="24">
      <t>ウム</t>
    </rPh>
    <phoneticPr fontId="1"/>
  </si>
  <si>
    <t>国土強靱化地域計画を策定していない場合は未策定、策定しているものの事業名等を記載していない場合は明記なし、策定しておりその地域計画に事業名等を記載している場合は明記済をプルダウンから選択する。</t>
    <rPh sb="0" eb="2">
      <t>コクド</t>
    </rPh>
    <rPh sb="2" eb="4">
      <t>キョウジン</t>
    </rPh>
    <rPh sb="4" eb="5">
      <t>カ</t>
    </rPh>
    <rPh sb="5" eb="7">
      <t>チイキ</t>
    </rPh>
    <rPh sb="7" eb="9">
      <t>ケイカク</t>
    </rPh>
    <rPh sb="10" eb="12">
      <t>サクテイ</t>
    </rPh>
    <rPh sb="17" eb="19">
      <t>バアイ</t>
    </rPh>
    <rPh sb="20" eb="21">
      <t>ミ</t>
    </rPh>
    <rPh sb="21" eb="23">
      <t>サクテイ</t>
    </rPh>
    <rPh sb="24" eb="26">
      <t>サクテイ</t>
    </rPh>
    <rPh sb="33" eb="35">
      <t>ジギョウ</t>
    </rPh>
    <rPh sb="35" eb="36">
      <t>メイ</t>
    </rPh>
    <rPh sb="36" eb="37">
      <t>トウ</t>
    </rPh>
    <rPh sb="38" eb="40">
      <t>キサイ</t>
    </rPh>
    <rPh sb="45" eb="47">
      <t>バアイ</t>
    </rPh>
    <rPh sb="48" eb="50">
      <t>メイキ</t>
    </rPh>
    <rPh sb="53" eb="55">
      <t>サクテイ</t>
    </rPh>
    <rPh sb="61" eb="63">
      <t>チイキ</t>
    </rPh>
    <rPh sb="63" eb="65">
      <t>ケイカク</t>
    </rPh>
    <rPh sb="66" eb="68">
      <t>ジギョウ</t>
    </rPh>
    <rPh sb="68" eb="69">
      <t>メイ</t>
    </rPh>
    <rPh sb="69" eb="70">
      <t>トウ</t>
    </rPh>
    <rPh sb="71" eb="73">
      <t>キサイ</t>
    </rPh>
    <rPh sb="77" eb="79">
      <t>バアイ</t>
    </rPh>
    <rPh sb="80" eb="82">
      <t>メイキ</t>
    </rPh>
    <rPh sb="82" eb="83">
      <t>ズ</t>
    </rPh>
    <phoneticPr fontId="30"/>
  </si>
  <si>
    <t>⑲</t>
    <phoneticPr fontId="1"/>
  </si>
  <si>
    <t>「5か年加速化対策に基づく事業」</t>
    <rPh sb="3" eb="4">
      <t>ネン</t>
    </rPh>
    <rPh sb="4" eb="7">
      <t>カソクカ</t>
    </rPh>
    <rPh sb="7" eb="9">
      <t>タイサク</t>
    </rPh>
    <rPh sb="10" eb="11">
      <t>モト</t>
    </rPh>
    <rPh sb="13" eb="15">
      <t>ジギョウ</t>
    </rPh>
    <phoneticPr fontId="1"/>
  </si>
  <si>
    <t>5か年加速化対策に基づく事業を行っている場合、プルダウンから該当のものを選択する。</t>
    <rPh sb="2" eb="3">
      <t>ネン</t>
    </rPh>
    <rPh sb="3" eb="6">
      <t>カソクカ</t>
    </rPh>
    <rPh sb="6" eb="8">
      <t>タイサク</t>
    </rPh>
    <rPh sb="9" eb="10">
      <t>モト</t>
    </rPh>
    <rPh sb="12" eb="14">
      <t>ジギョウ</t>
    </rPh>
    <rPh sb="15" eb="16">
      <t>オコナ</t>
    </rPh>
    <rPh sb="20" eb="22">
      <t>バアイ</t>
    </rPh>
    <rPh sb="30" eb="32">
      <t>ガイトウ</t>
    </rPh>
    <rPh sb="36" eb="38">
      <t>センタク</t>
    </rPh>
    <phoneticPr fontId="1"/>
  </si>
  <si>
    <t>⑳</t>
    <phoneticPr fontId="1"/>
  </si>
  <si>
    <t>「木材利用の推進」</t>
    <phoneticPr fontId="1"/>
  </si>
  <si>
    <t>施設の木造化、内装等への木材の利用や木製品の利用、その他CLTの活用等を行う事業に該当する場合は○、該当しない場合は×をプルダウンから選択する。</t>
    <phoneticPr fontId="1"/>
  </si>
  <si>
    <t>㉑</t>
    <phoneticPr fontId="1"/>
  </si>
  <si>
    <t>「PFI事業」</t>
    <rPh sb="4" eb="6">
      <t>ジギョウ</t>
    </rPh>
    <phoneticPr fontId="1"/>
  </si>
  <si>
    <t>PFI事業に該当する場合は○、該当しない場合は×をプルダウンから選択する。※設置主体が民間の場合は×を選択してください。</t>
    <rPh sb="3" eb="5">
      <t>ジギョウ</t>
    </rPh>
    <rPh sb="6" eb="8">
      <t>ガイトウ</t>
    </rPh>
    <rPh sb="10" eb="12">
      <t>バアイ</t>
    </rPh>
    <rPh sb="15" eb="17">
      <t>ガイトウ</t>
    </rPh>
    <rPh sb="20" eb="22">
      <t>バアイ</t>
    </rPh>
    <rPh sb="32" eb="34">
      <t>センタク</t>
    </rPh>
    <rPh sb="38" eb="40">
      <t>セッチ</t>
    </rPh>
    <rPh sb="40" eb="42">
      <t>シュタイ</t>
    </rPh>
    <rPh sb="43" eb="45">
      <t>ミンカン</t>
    </rPh>
    <rPh sb="46" eb="48">
      <t>バアイ</t>
    </rPh>
    <rPh sb="51" eb="53">
      <t>センタク</t>
    </rPh>
    <phoneticPr fontId="1"/>
  </si>
  <si>
    <t>㉒</t>
    <phoneticPr fontId="1"/>
  </si>
  <si>
    <t>「抵当権設定」</t>
    <rPh sb="1" eb="4">
      <t>テイトウケン</t>
    </rPh>
    <rPh sb="4" eb="6">
      <t>セッテイ</t>
    </rPh>
    <phoneticPr fontId="1"/>
  </si>
  <si>
    <t>抵当権設定を行う場合は○、行わない場合は×をプルダウンから選択する。</t>
    <rPh sb="0" eb="3">
      <t>テイトウケン</t>
    </rPh>
    <rPh sb="3" eb="5">
      <t>セッテイ</t>
    </rPh>
    <rPh sb="6" eb="7">
      <t>オコナ</t>
    </rPh>
    <rPh sb="8" eb="10">
      <t>バアイ</t>
    </rPh>
    <rPh sb="13" eb="14">
      <t>オコナ</t>
    </rPh>
    <rPh sb="17" eb="19">
      <t>バアイ</t>
    </rPh>
    <rPh sb="29" eb="31">
      <t>センタク</t>
    </rPh>
    <phoneticPr fontId="1"/>
  </si>
  <si>
    <t>㉓</t>
    <phoneticPr fontId="1"/>
  </si>
  <si>
    <t>「事業計画」</t>
    <rPh sb="1" eb="3">
      <t>ジギョウ</t>
    </rPh>
    <rPh sb="3" eb="5">
      <t>ケイカク</t>
    </rPh>
    <phoneticPr fontId="1"/>
  </si>
  <si>
    <t>年次計画をプルダウンから選択する。年度ごとの進捗率（％）を記載する。（本年度分以外へ記載する。）</t>
    <rPh sb="0" eb="2">
      <t>ネンジ</t>
    </rPh>
    <rPh sb="2" eb="4">
      <t>ケイカク</t>
    </rPh>
    <rPh sb="12" eb="14">
      <t>センタク</t>
    </rPh>
    <rPh sb="17" eb="19">
      <t>ネンド</t>
    </rPh>
    <rPh sb="22" eb="25">
      <t>シンチョクリツ</t>
    </rPh>
    <rPh sb="29" eb="31">
      <t>キサイ</t>
    </rPh>
    <rPh sb="35" eb="38">
      <t>ホンネンド</t>
    </rPh>
    <rPh sb="38" eb="39">
      <t>ブン</t>
    </rPh>
    <rPh sb="39" eb="41">
      <t>イガイ</t>
    </rPh>
    <rPh sb="42" eb="44">
      <t>キサイ</t>
    </rPh>
    <phoneticPr fontId="1"/>
  </si>
  <si>
    <t>㉔</t>
    <phoneticPr fontId="1"/>
  </si>
  <si>
    <t>「完成予定年月日」</t>
    <rPh sb="1" eb="3">
      <t>カンセイ</t>
    </rPh>
    <rPh sb="3" eb="5">
      <t>ヨテイ</t>
    </rPh>
    <rPh sb="5" eb="8">
      <t>ネンガッピ</t>
    </rPh>
    <phoneticPr fontId="1"/>
  </si>
  <si>
    <t>完成予定年月日を西暦で”年／月／日”で記載する。</t>
    <rPh sb="0" eb="2">
      <t>カンセイ</t>
    </rPh>
    <rPh sb="2" eb="4">
      <t>ヨテイ</t>
    </rPh>
    <rPh sb="4" eb="7">
      <t>ネンガッピ</t>
    </rPh>
    <rPh sb="8" eb="10">
      <t>セイレキ</t>
    </rPh>
    <rPh sb="12" eb="13">
      <t>ネン</t>
    </rPh>
    <rPh sb="14" eb="15">
      <t>ガツ</t>
    </rPh>
    <rPh sb="16" eb="17">
      <t>ヒ</t>
    </rPh>
    <rPh sb="19" eb="21">
      <t>キサイ</t>
    </rPh>
    <phoneticPr fontId="1"/>
  </si>
  <si>
    <t>㉕</t>
    <phoneticPr fontId="1"/>
  </si>
  <si>
    <t>「整備目的」</t>
    <rPh sb="1" eb="3">
      <t>セイビ</t>
    </rPh>
    <rPh sb="3" eb="5">
      <t>モクテキ</t>
    </rPh>
    <phoneticPr fontId="1"/>
  </si>
  <si>
    <t>以下①～⑤のうち、該当するものをプルダウンで選択する。</t>
    <rPh sb="0" eb="2">
      <t>イカ</t>
    </rPh>
    <rPh sb="9" eb="11">
      <t>ガイトウ</t>
    </rPh>
    <rPh sb="22" eb="24">
      <t>センタク</t>
    </rPh>
    <phoneticPr fontId="30"/>
  </si>
  <si>
    <t>①待機児童の解消に必要な整備</t>
  </si>
  <si>
    <t>②こども誰でも通園制度の実施に伴う受け皿の整備</t>
    <phoneticPr fontId="39"/>
  </si>
  <si>
    <t>③多機能化等が必要な人口減少地域の整備</t>
    <phoneticPr fontId="39"/>
  </si>
  <si>
    <t>④－１自治体として意思決定している重要な整備案件（老朽化（築41年以上））</t>
  </si>
  <si>
    <t>④－２自治体として意思決定している重要な整備案件（老朽化（築31年～40年））</t>
    <rPh sb="32" eb="33">
      <t>ネン</t>
    </rPh>
    <rPh sb="36" eb="37">
      <t>ネン</t>
    </rPh>
    <phoneticPr fontId="39"/>
  </si>
  <si>
    <t>④－３自治体として意思決定している重要な整備案件（老朽化（築21年～30年））</t>
    <rPh sb="36" eb="37">
      <t>ネン</t>
    </rPh>
    <phoneticPr fontId="39"/>
  </si>
  <si>
    <t>④－４自治体として意思決定している重要な整備案件（老朽化（築20年以下））</t>
    <rPh sb="33" eb="35">
      <t>イカ</t>
    </rPh>
    <phoneticPr fontId="39"/>
  </si>
  <si>
    <t>④－５自治体として意思決定している重要な整備案件（施設の統廃合（③を除く））</t>
  </si>
  <si>
    <t>④－６自治体として意思決定している重要な整備案件（公立施設から民間施設への転換）</t>
  </si>
  <si>
    <t>④－７自治体として意思決定している重要な整備案件（熱中症対策（エアコン設置））</t>
    <rPh sb="25" eb="27">
      <t>ネッチュウ</t>
    </rPh>
    <rPh sb="27" eb="28">
      <t>ショウ</t>
    </rPh>
    <rPh sb="28" eb="30">
      <t>タイサク</t>
    </rPh>
    <rPh sb="35" eb="37">
      <t>セッチ</t>
    </rPh>
    <phoneticPr fontId="39"/>
  </si>
  <si>
    <t>④－８自治体として意思決定している重要な整備案件（その他）</t>
    <rPh sb="27" eb="28">
      <t>タ</t>
    </rPh>
    <phoneticPr fontId="39"/>
  </si>
  <si>
    <t>⑤その他（①～④以外）</t>
    <rPh sb="3" eb="4">
      <t>タ</t>
    </rPh>
    <rPh sb="8" eb="10">
      <t>イガイ</t>
    </rPh>
    <phoneticPr fontId="39"/>
  </si>
  <si>
    <t>㉖</t>
    <phoneticPr fontId="1"/>
  </si>
  <si>
    <t>「整備概要」</t>
    <rPh sb="1" eb="3">
      <t>セイビ</t>
    </rPh>
    <rPh sb="3" eb="5">
      <t>ガイヨウ</t>
    </rPh>
    <phoneticPr fontId="1"/>
  </si>
  <si>
    <t>「整備目的」にて④－８又は⑤を選択した場合、整備概要について記載する。</t>
    <rPh sb="1" eb="3">
      <t>セイビ</t>
    </rPh>
    <rPh sb="3" eb="5">
      <t>モクテキ</t>
    </rPh>
    <rPh sb="11" eb="12">
      <t>マタ</t>
    </rPh>
    <rPh sb="15" eb="17">
      <t>センタク</t>
    </rPh>
    <rPh sb="19" eb="21">
      <t>バアイ</t>
    </rPh>
    <rPh sb="22" eb="24">
      <t>セイビ</t>
    </rPh>
    <rPh sb="24" eb="26">
      <t>ガイヨウ</t>
    </rPh>
    <rPh sb="30" eb="32">
      <t>キサイ</t>
    </rPh>
    <phoneticPr fontId="30"/>
  </si>
  <si>
    <t>㉗</t>
    <phoneticPr fontId="1"/>
  </si>
  <si>
    <t>㉘</t>
    <phoneticPr fontId="1"/>
  </si>
  <si>
    <t>「他の施設等との合築整備」</t>
    <rPh sb="1" eb="2">
      <t>タ</t>
    </rPh>
    <phoneticPr fontId="1"/>
  </si>
  <si>
    <t>「就学前教育・保育施設整備交付金」以外の補助金を活用して、他の施設等と合築を予定している場合は「〇」を選択する。</t>
    <rPh sb="1" eb="6">
      <t>シュウガクマエキョウイク</t>
    </rPh>
    <rPh sb="7" eb="16">
      <t>ホイクシセツセイビコウフキン</t>
    </rPh>
    <rPh sb="17" eb="19">
      <t>イガイ</t>
    </rPh>
    <rPh sb="20" eb="23">
      <t>ホジョキン</t>
    </rPh>
    <rPh sb="24" eb="26">
      <t>カツヨウ</t>
    </rPh>
    <rPh sb="29" eb="30">
      <t>ホカ</t>
    </rPh>
    <rPh sb="31" eb="33">
      <t>シセツ</t>
    </rPh>
    <rPh sb="33" eb="34">
      <t>トウ</t>
    </rPh>
    <rPh sb="35" eb="37">
      <t>ガッチク</t>
    </rPh>
    <rPh sb="38" eb="40">
      <t>ヨテイ</t>
    </rPh>
    <rPh sb="44" eb="46">
      <t>バアイ</t>
    </rPh>
    <rPh sb="51" eb="53">
      <t>センタク</t>
    </rPh>
    <phoneticPr fontId="1"/>
  </si>
  <si>
    <t>㉙</t>
    <phoneticPr fontId="1"/>
  </si>
  <si>
    <t>「調査未回答」</t>
    <rPh sb="1" eb="3">
      <t>チョウサ</t>
    </rPh>
    <rPh sb="3" eb="6">
      <t>ミカイトウ</t>
    </rPh>
    <phoneticPr fontId="1"/>
  </si>
  <si>
    <t>「就学前教育・保育施設整備交付金の整備計画等調査（追加調査）について」（令和６年６月28日付け事務連絡）において、回答していない事業の場合は「〇」を選択する。</t>
    <phoneticPr fontId="1"/>
  </si>
  <si>
    <t>記載方法</t>
    <rPh sb="0" eb="2">
      <t>キサイ</t>
    </rPh>
    <rPh sb="2" eb="4">
      <t>ホウホウ</t>
    </rPh>
    <phoneticPr fontId="1"/>
  </si>
  <si>
    <t>整備目的</t>
    <rPh sb="0" eb="2">
      <t>セイビ</t>
    </rPh>
    <rPh sb="2" eb="4">
      <t>モクテキ</t>
    </rPh>
    <phoneticPr fontId="39"/>
  </si>
  <si>
    <t>事業着手予定月</t>
    <rPh sb="0" eb="2">
      <t>ジギョウ</t>
    </rPh>
    <rPh sb="2" eb="4">
      <t>チャクシュ</t>
    </rPh>
    <rPh sb="4" eb="6">
      <t>ヨテイ</t>
    </rPh>
    <rPh sb="6" eb="7">
      <t>ツキ</t>
    </rPh>
    <phoneticPr fontId="30"/>
  </si>
  <si>
    <t>継続事業</t>
    <rPh sb="0" eb="2">
      <t>ケイゾク</t>
    </rPh>
    <rPh sb="2" eb="4">
      <t>ジギョウ</t>
    </rPh>
    <phoneticPr fontId="30"/>
  </si>
  <si>
    <t>R7.4</t>
    <phoneticPr fontId="30"/>
  </si>
  <si>
    <t>R7.5</t>
    <phoneticPr fontId="30"/>
  </si>
  <si>
    <t>④－１自治体として意思決定している重要な整備案件（老朽化（築41年以上））</t>
    <phoneticPr fontId="39"/>
  </si>
  <si>
    <t>R7.6</t>
  </si>
  <si>
    <t>R7.7</t>
  </si>
  <si>
    <t>R7.8</t>
  </si>
  <si>
    <t>R7.9</t>
  </si>
  <si>
    <t>④－５自治体として意思決定している重要な整備案件（施設の統廃合（③を除く））</t>
    <phoneticPr fontId="39"/>
  </si>
  <si>
    <t>R7.10</t>
  </si>
  <si>
    <t>④－６自治体として意思決定している重要な整備案件（公立施設から民間施設への転換）</t>
    <phoneticPr fontId="39"/>
  </si>
  <si>
    <t>R7.11</t>
  </si>
  <si>
    <t>R7.12</t>
  </si>
  <si>
    <t>R8.1</t>
    <phoneticPr fontId="30"/>
  </si>
  <si>
    <t>R8.2</t>
    <phoneticPr fontId="30"/>
  </si>
  <si>
    <t>R8.3</t>
    <phoneticPr fontId="30"/>
  </si>
  <si>
    <t>契約予定年月日</t>
    <phoneticPr fontId="1"/>
  </si>
  <si>
    <t>「契約予定年月日」</t>
    <phoneticPr fontId="1"/>
  </si>
  <si>
    <t>契約予定年月日を西暦で”年／月／日”で記載する。</t>
    <rPh sb="0" eb="2">
      <t>ケイヤク</t>
    </rPh>
    <rPh sb="2" eb="4">
      <t>ヨテイ</t>
    </rPh>
    <rPh sb="4" eb="7">
      <t>ネンガッピ</t>
    </rPh>
    <rPh sb="8" eb="10">
      <t>セイレキ</t>
    </rPh>
    <rPh sb="12" eb="13">
      <t>ネン</t>
    </rPh>
    <rPh sb="14" eb="15">
      <t>ガツ</t>
    </rPh>
    <rPh sb="16" eb="17">
      <t>ヒ</t>
    </rPh>
    <rPh sb="19" eb="21">
      <t>キサイ</t>
    </rPh>
    <phoneticPr fontId="1"/>
  </si>
  <si>
    <t>「事業番号」</t>
    <phoneticPr fontId="1"/>
  </si>
  <si>
    <t>滋賀県</t>
    <rPh sb="0" eb="3">
      <t>シガケン</t>
    </rPh>
    <phoneticPr fontId="1"/>
  </si>
  <si>
    <t>大津市</t>
    <rPh sb="0" eb="3">
      <t>オオツシ</t>
    </rPh>
    <phoneticPr fontId="1"/>
  </si>
  <si>
    <t>福祉部子ども未来局保育幼稚園課</t>
    <rPh sb="0" eb="2">
      <t>フクシ</t>
    </rPh>
    <rPh sb="2" eb="3">
      <t>ブ</t>
    </rPh>
    <rPh sb="3" eb="4">
      <t>コ</t>
    </rPh>
    <rPh sb="6" eb="9">
      <t>ミライキョク</t>
    </rPh>
    <rPh sb="9" eb="11">
      <t>ホイク</t>
    </rPh>
    <rPh sb="11" eb="14">
      <t>ヨウチエン</t>
    </rPh>
    <rPh sb="14" eb="15">
      <t>カ</t>
    </rPh>
    <phoneticPr fontId="1"/>
  </si>
  <si>
    <t>西本</t>
    <rPh sb="0" eb="2">
      <t>ニシモト</t>
    </rPh>
    <phoneticPr fontId="1"/>
  </si>
  <si>
    <t>077-528-2746</t>
    <phoneticPr fontId="1"/>
  </si>
  <si>
    <t>otsu1410@city.otsu.lg.jp</t>
    <phoneticPr fontId="1"/>
  </si>
  <si>
    <t>令和７年度  就学前教育・保育施設整備交付金協議書</t>
    <rPh sb="0" eb="2">
      <t>レイワ</t>
    </rPh>
    <rPh sb="3" eb="5">
      <t>ネンド</t>
    </rPh>
    <rPh sb="7" eb="10">
      <t>シュウガクマエ</t>
    </rPh>
    <rPh sb="10" eb="12">
      <t>キョウイク</t>
    </rPh>
    <rPh sb="13" eb="15">
      <t>ホイク</t>
    </rPh>
    <rPh sb="15" eb="17">
      <t>シセツ</t>
    </rPh>
    <rPh sb="17" eb="19">
      <t>セイビ</t>
    </rPh>
    <rPh sb="19" eb="22">
      <t>コウフキン</t>
    </rPh>
    <rPh sb="22" eb="24">
      <t>キョウギ</t>
    </rPh>
    <rPh sb="24" eb="25">
      <t>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</si>
</sst>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0_ "/>
    <numFmt numFmtId="178" formatCode="0.00_ "/>
    <numFmt numFmtId="179" formatCode="#,##0;&quot;▲ &quot;#,##0"/>
    <numFmt numFmtId="180" formatCode="#,##0_);[Red]\(#,##0\)"/>
    <numFmt numFmtId="181" formatCode="0.000_ "/>
    <numFmt numFmtId="182" formatCode="#,##0.00;&quot;△ &quot;#,##0.00"/>
    <numFmt numFmtId="183" formatCode="\(#,##0\)"/>
    <numFmt numFmtId="184" formatCode="0.00_);[Red]\(0.00\)"/>
    <numFmt numFmtId="185" formatCode="0.0%"/>
    <numFmt numFmtId="186" formatCode="0&quot;名&quot;"/>
    <numFmt numFmtId="187" formatCode="0_ "/>
    <numFmt numFmtId="188" formatCode="#,##0.00;&quot;▲ &quot;#,##0.00"/>
    <numFmt numFmtId="189" formatCode="\(\ General\ &quot;月&quot;\ \)"/>
    <numFmt numFmtId="190" formatCode="#,##0.00&quot;㎡&quot;;&quot;▲ &quot;#,##0.00&quot;㎡&quot;"/>
  </numFmts>
  <fonts count="93">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5"/>
      <color theme="1"/>
      <name val="HGｺﾞｼｯｸM"/>
      <family val="3"/>
      <charset val="128"/>
    </font>
    <font>
      <sz val="10"/>
      <color theme="1"/>
      <name val="HGｺﾞｼｯｸM"/>
      <family val="3"/>
      <charset val="128"/>
    </font>
    <font>
      <b/>
      <sz val="12"/>
      <color theme="1"/>
      <name val="ＭＳ Ｐゴシック"/>
      <family val="3"/>
      <charset val="128"/>
    </font>
    <font>
      <u/>
      <sz val="11"/>
      <color theme="1"/>
      <name val="ＭＳ Ｐゴシック"/>
      <family val="3"/>
      <charset val="128"/>
    </font>
    <font>
      <b/>
      <sz val="12"/>
      <color theme="1"/>
      <name val="HGｺﾞｼｯｸM"/>
      <family val="3"/>
      <charset val="128"/>
    </font>
    <font>
      <sz val="10"/>
      <name val="ＭＳ ゴシック"/>
      <family val="3"/>
      <charset val="128"/>
    </font>
    <font>
      <sz val="9"/>
      <name val="ＭＳ ゴシック"/>
      <family val="3"/>
      <charset val="128"/>
    </font>
    <font>
      <sz val="6"/>
      <name val="ＭＳ ゴシック"/>
      <family val="3"/>
      <charset val="128"/>
    </font>
    <font>
      <sz val="12"/>
      <name val="ＭＳ ゴシック"/>
      <family val="3"/>
      <charset val="128"/>
    </font>
    <font>
      <u/>
      <sz val="9"/>
      <name val="ＭＳ ゴシック"/>
      <family val="3"/>
      <charset val="128"/>
    </font>
    <font>
      <b/>
      <sz val="6"/>
      <name val="ＭＳ ゴシック"/>
      <family val="3"/>
      <charset val="128"/>
    </font>
    <font>
      <sz val="8"/>
      <name val="ＭＳ ゴシック"/>
      <family val="3"/>
      <charset val="128"/>
    </font>
    <font>
      <sz val="11"/>
      <name val="ＭＳ ゴシック"/>
      <family val="3"/>
      <charset val="128"/>
    </font>
    <font>
      <sz val="5"/>
      <name val="ＭＳ ゴシック"/>
      <family val="3"/>
      <charset val="128"/>
    </font>
    <font>
      <sz val="8.5"/>
      <name val="ＭＳ ゴシック"/>
      <family val="3"/>
      <charset val="128"/>
    </font>
    <font>
      <sz val="9"/>
      <color theme="1"/>
      <name val="ＭＳ ゴシック"/>
      <family val="3"/>
      <charset val="128"/>
    </font>
    <font>
      <b/>
      <sz val="9"/>
      <color indexed="81"/>
      <name val="ＭＳ Ｐゴシック"/>
      <family val="3"/>
      <charset val="128"/>
    </font>
    <font>
      <b/>
      <sz val="9"/>
      <name val="ＭＳ ゴシック"/>
      <family val="3"/>
      <charset val="128"/>
    </font>
    <font>
      <sz val="18"/>
      <color theme="1"/>
      <name val="游ゴシック"/>
      <family val="2"/>
      <charset val="128"/>
      <scheme val="minor"/>
    </font>
    <font>
      <sz val="18"/>
      <color theme="1"/>
      <name val="游ゴシック"/>
      <family val="3"/>
      <charset val="128"/>
      <scheme val="minor"/>
    </font>
    <font>
      <sz val="3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
      <sz val="11"/>
      <name val="ＭＳ Ｐゴシック"/>
      <family val="3"/>
      <charset val="128"/>
    </font>
    <font>
      <b/>
      <sz val="20"/>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u/>
      <sz val="12"/>
      <color rgb="FFFF0000"/>
      <name val="ＭＳ Ｐゴシック"/>
      <family val="3"/>
      <charset val="128"/>
    </font>
    <font>
      <b/>
      <sz val="11"/>
      <name val="ＭＳ Ｐゴシック"/>
      <family val="3"/>
      <charset val="128"/>
    </font>
    <font>
      <sz val="14"/>
      <name val="ＭＳ Ｐゴシック"/>
      <family val="3"/>
      <charset val="128"/>
    </font>
    <font>
      <b/>
      <sz val="14"/>
      <color rgb="FFFF0000"/>
      <name val="ＭＳ Ｐゴシック"/>
      <family val="3"/>
      <charset val="128"/>
    </font>
    <font>
      <sz val="11"/>
      <color theme="1"/>
      <name val="游ゴシック"/>
      <family val="2"/>
      <scheme val="minor"/>
    </font>
    <font>
      <b/>
      <sz val="20"/>
      <color theme="1"/>
      <name val="游ゴシック"/>
      <family val="3"/>
      <charset val="128"/>
      <scheme val="minor"/>
    </font>
    <font>
      <sz val="6"/>
      <name val="游ゴシック"/>
      <family val="3"/>
      <charset val="128"/>
      <scheme val="minor"/>
    </font>
    <font>
      <sz val="12"/>
      <color theme="1"/>
      <name val="游ゴシック"/>
      <family val="2"/>
      <scheme val="minor"/>
    </font>
    <font>
      <b/>
      <u/>
      <sz val="14"/>
      <color rgb="FFFF0000"/>
      <name val="ＭＳ Ｐゴシック"/>
      <family val="3"/>
      <charset val="128"/>
    </font>
    <font>
      <b/>
      <sz val="14"/>
      <color theme="1"/>
      <name val="游ゴシック"/>
      <family val="3"/>
      <charset val="128"/>
      <scheme val="minor"/>
    </font>
    <font>
      <sz val="14"/>
      <color theme="1"/>
      <name val="游ゴシック"/>
      <family val="3"/>
      <charset val="128"/>
      <scheme val="minor"/>
    </font>
    <font>
      <sz val="14"/>
      <color theme="1"/>
      <name val="游ゴシック"/>
      <family val="2"/>
      <scheme val="minor"/>
    </font>
    <font>
      <b/>
      <sz val="14"/>
      <name val="游ゴシック"/>
      <family val="3"/>
      <charset val="128"/>
      <scheme val="minor"/>
    </font>
    <font>
      <sz val="14"/>
      <name val="游ゴシック"/>
      <family val="3"/>
      <charset val="128"/>
      <scheme val="minor"/>
    </font>
    <font>
      <b/>
      <u/>
      <sz val="14"/>
      <color theme="1"/>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1"/>
      <color theme="1"/>
      <name val="游ゴシック"/>
      <family val="2"/>
      <charset val="128"/>
      <scheme val="minor"/>
    </font>
    <font>
      <sz val="9"/>
      <name val="ＭＳ Ｐゴシック"/>
      <family val="3"/>
      <charset val="128"/>
    </font>
    <font>
      <sz val="10.5"/>
      <name val="ＭＳ Ｐゴシック"/>
      <family val="3"/>
      <charset val="128"/>
    </font>
    <font>
      <sz val="10.5"/>
      <name val="ＭＳ Ｐゴシック"/>
      <family val="3"/>
    </font>
    <font>
      <sz val="9"/>
      <color indexed="81"/>
      <name val="MS P ゴシック"/>
      <family val="3"/>
      <charset val="128"/>
    </font>
    <font>
      <sz val="11"/>
      <name val="游ゴシック"/>
      <family val="3"/>
      <charset val="128"/>
      <scheme val="minor"/>
    </font>
    <font>
      <sz val="12"/>
      <name val="游ゴシック"/>
      <family val="3"/>
      <charset val="128"/>
      <scheme val="minor"/>
    </font>
    <font>
      <sz val="9"/>
      <name val="Malgun Gothic Semilight"/>
      <family val="3"/>
      <charset val="129"/>
    </font>
    <font>
      <b/>
      <sz val="11"/>
      <name val="ＭＳ ゴシック"/>
      <family val="3"/>
      <charset val="128"/>
    </font>
    <font>
      <b/>
      <sz val="9"/>
      <color indexed="81"/>
      <name val="MS P ゴシック"/>
      <family val="3"/>
      <charset val="128"/>
    </font>
    <font>
      <sz val="9"/>
      <color theme="0" tint="-0.249977111117893"/>
      <name val="ＭＳ ゴシック"/>
      <family val="3"/>
      <charset val="128"/>
    </font>
    <font>
      <sz val="9"/>
      <color theme="1"/>
      <name val="游ゴシック"/>
      <family val="3"/>
      <charset val="128"/>
      <scheme val="minor"/>
    </font>
    <font>
      <u/>
      <sz val="11"/>
      <color theme="10"/>
      <name val="游ゴシック"/>
      <family val="2"/>
      <charset val="128"/>
      <scheme val="minor"/>
    </font>
    <font>
      <b/>
      <sz val="14"/>
      <color rgb="FFFF0000"/>
      <name val="游ゴシック"/>
      <family val="3"/>
      <charset val="128"/>
      <scheme val="minor"/>
    </font>
    <font>
      <b/>
      <sz val="9"/>
      <color rgb="FFFF0000"/>
      <name val="ＭＳ ゴシック"/>
      <family val="3"/>
      <charset val="128"/>
    </font>
    <font>
      <sz val="9"/>
      <color theme="0" tint="-0.14999847407452621"/>
      <name val="ＭＳ ゴシック"/>
      <family val="3"/>
      <charset val="128"/>
    </font>
    <font>
      <sz val="9"/>
      <color rgb="FF002060"/>
      <name val="ＭＳ ゴシック"/>
      <family val="3"/>
      <charset val="128"/>
    </font>
    <font>
      <b/>
      <sz val="9"/>
      <color rgb="FF002060"/>
      <name val="ＭＳ ゴシック"/>
      <family val="3"/>
      <charset val="128"/>
    </font>
    <font>
      <sz val="10"/>
      <color rgb="FF002060"/>
      <name val="ＭＳ ゴシック"/>
      <family val="3"/>
      <charset val="128"/>
    </font>
    <font>
      <sz val="8"/>
      <name val="ＭＳ Ｐゴシック"/>
      <family val="3"/>
      <charset val="128"/>
    </font>
    <font>
      <b/>
      <sz val="12"/>
      <name val="Meiryo UI"/>
      <family val="3"/>
      <charset val="128"/>
    </font>
    <font>
      <b/>
      <sz val="12"/>
      <color theme="1"/>
      <name val="Meiryo UI"/>
      <family val="3"/>
      <charset val="128"/>
    </font>
    <font>
      <b/>
      <sz val="11"/>
      <color theme="1"/>
      <name val="Meiryo UI"/>
      <family val="3"/>
      <charset val="128"/>
    </font>
    <font>
      <b/>
      <sz val="11"/>
      <color indexed="81"/>
      <name val="Meiryo UI"/>
      <family val="3"/>
      <charset val="128"/>
    </font>
    <font>
      <b/>
      <sz val="11"/>
      <color indexed="81"/>
      <name val="MS P ゴシック"/>
      <family val="3"/>
      <charset val="128"/>
    </font>
    <font>
      <sz val="11"/>
      <color indexed="81"/>
      <name val="MS P ゴシック"/>
      <family val="3"/>
      <charset val="128"/>
    </font>
    <font>
      <b/>
      <u/>
      <sz val="11"/>
      <color indexed="10"/>
      <name val="MS P ゴシック"/>
      <family val="3"/>
      <charset val="128"/>
    </font>
    <font>
      <b/>
      <sz val="10"/>
      <name val="HGPｺﾞｼｯｸM"/>
      <family val="3"/>
      <charset val="128"/>
    </font>
    <font>
      <sz val="10"/>
      <name val="HGPｺﾞｼｯｸM"/>
      <family val="3"/>
      <charset val="128"/>
    </font>
    <font>
      <sz val="9"/>
      <name val="HGPｺﾞｼｯｸM"/>
      <family val="3"/>
      <charset val="128"/>
    </font>
    <font>
      <strike/>
      <sz val="9"/>
      <color rgb="FFFF0000"/>
      <name val="ＭＳ ゴシック"/>
      <family val="3"/>
      <charset val="128"/>
    </font>
    <font>
      <strike/>
      <sz val="9"/>
      <name val="ＭＳ ゴシック"/>
      <family val="3"/>
      <charset val="128"/>
    </font>
    <font>
      <sz val="9"/>
      <color theme="7" tint="0.79998168889431442"/>
      <name val="ＭＳ ゴシック"/>
      <family val="3"/>
      <charset val="128"/>
    </font>
    <font>
      <sz val="10"/>
      <name val="HGｺﾞｼｯｸM"/>
      <family val="3"/>
      <charset val="128"/>
    </font>
    <font>
      <u/>
      <sz val="9"/>
      <color theme="10"/>
      <name val="ＭＳ ゴシック"/>
      <family val="3"/>
      <charset val="128"/>
    </font>
    <font>
      <sz val="9"/>
      <color rgb="FFFF0000"/>
      <name val="ＭＳ Ｐゴシック"/>
      <family val="3"/>
      <charset val="128"/>
    </font>
    <font>
      <u/>
      <sz val="10"/>
      <name val="HGPｺﾞｼｯｸM"/>
      <family val="3"/>
      <charset val="128"/>
    </font>
    <font>
      <sz val="7"/>
      <name val="ＭＳ ゴシック"/>
      <family val="3"/>
      <charset val="128"/>
    </font>
    <font>
      <sz val="11"/>
      <color rgb="FFFF0000"/>
      <name val="游ゴシック"/>
      <family val="2"/>
      <charset val="128"/>
      <scheme val="minor"/>
    </font>
    <font>
      <b/>
      <strike/>
      <sz val="14"/>
      <color rgb="FFFF0000"/>
      <name val="游ゴシック"/>
      <family val="3"/>
      <charset val="128"/>
      <scheme val="minor"/>
    </font>
    <font>
      <sz val="14"/>
      <color rgb="FFFF0000"/>
      <name val="ＭＳ Ｐゴシック"/>
      <family val="3"/>
      <charset val="128"/>
    </font>
    <font>
      <sz val="10.5"/>
      <color rgb="FFFF0000"/>
      <name val="ＭＳ Ｐゴシック"/>
      <family val="3"/>
      <charset val="128"/>
    </font>
    <font>
      <b/>
      <sz val="18"/>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00FFFF"/>
        <bgColor indexed="64"/>
      </patternFill>
    </fill>
    <fill>
      <patternFill patternType="solid">
        <fgColor rgb="FFFFFF00"/>
        <bgColor indexed="64"/>
      </patternFill>
    </fill>
    <fill>
      <patternFill patternType="solid">
        <fgColor rgb="FFFFC000"/>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79998168889431442"/>
        <bgColor indexed="64"/>
      </patternFill>
    </fill>
  </fills>
  <borders count="282">
    <border>
      <left/>
      <right/>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top/>
      <bottom style="medium">
        <color indexed="64"/>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hair">
        <color indexed="64"/>
      </diagonal>
    </border>
    <border diagonalUp="1">
      <left/>
      <right/>
      <top style="double">
        <color indexed="64"/>
      </top>
      <bottom/>
      <diagonal style="hair">
        <color indexed="64"/>
      </diagonal>
    </border>
    <border diagonalUp="1">
      <left/>
      <right style="thin">
        <color indexed="64"/>
      </right>
      <top style="double">
        <color indexed="64"/>
      </top>
      <bottom/>
      <diagonal style="hair">
        <color indexed="64"/>
      </diagonal>
    </border>
    <border>
      <left/>
      <right style="medium">
        <color indexed="64"/>
      </right>
      <top style="double">
        <color indexed="64"/>
      </top>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style="thin">
        <color indexed="64"/>
      </right>
      <top/>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right style="dotted">
        <color indexed="64"/>
      </right>
      <top style="thin">
        <color indexed="64"/>
      </top>
      <bottom style="dotted">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Dashed">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Dashed">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mediumDash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Dashed">
        <color indexed="64"/>
      </left>
      <right style="dotted">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Dash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diagonal/>
    </border>
    <border>
      <left style="medium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medium">
        <color indexed="64"/>
      </right>
      <top style="double">
        <color indexed="64"/>
      </top>
      <bottom style="medium">
        <color indexed="64"/>
      </bottom>
      <diagonal/>
    </border>
    <border>
      <left style="mediumDashed">
        <color indexed="64"/>
      </left>
      <right/>
      <top/>
      <bottom style="medium">
        <color indexed="64"/>
      </bottom>
      <diagonal/>
    </border>
    <border>
      <left style="medium">
        <color indexed="64"/>
      </left>
      <right style="double">
        <color indexed="64"/>
      </right>
      <top style="thin">
        <color indexed="64"/>
      </top>
      <bottom style="medium">
        <color indexed="64"/>
      </bottom>
      <diagonal/>
    </border>
    <border>
      <left/>
      <right style="double">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bottom style="double">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diagonalUp="1">
      <left/>
      <right/>
      <top style="double">
        <color indexed="64"/>
      </top>
      <bottom style="double">
        <color indexed="64"/>
      </bottom>
      <diagonal style="thin">
        <color indexed="64"/>
      </diagonal>
    </border>
    <border diagonalUp="1">
      <left style="dotted">
        <color indexed="64"/>
      </left>
      <right style="dotted">
        <color indexed="64"/>
      </right>
      <top style="double">
        <color indexed="64"/>
      </top>
      <bottom/>
      <diagonal style="thin">
        <color indexed="64"/>
      </diagonal>
    </border>
    <border diagonalUp="1">
      <left style="dotted">
        <color indexed="64"/>
      </left>
      <right style="medium">
        <color indexed="64"/>
      </right>
      <top style="double">
        <color indexed="64"/>
      </top>
      <bottom/>
      <diagonal style="thin">
        <color indexed="64"/>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style="dotted">
        <color indexed="64"/>
      </right>
      <top/>
      <bottom style="thin">
        <color indexed="64"/>
      </bottom>
      <diagonal/>
    </border>
    <border>
      <left/>
      <right style="double">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left/>
      <right style="double">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right style="thin">
        <color indexed="64"/>
      </right>
      <top/>
      <bottom style="dotted">
        <color indexed="64"/>
      </bottom>
      <diagonal/>
    </border>
    <border diagonalUp="1">
      <left style="dotted">
        <color indexed="64"/>
      </left>
      <right style="medium">
        <color indexed="64"/>
      </right>
      <top style="thin">
        <color indexed="64"/>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style="double">
        <color indexed="64"/>
      </right>
      <top/>
      <bottom style="medium">
        <color indexed="64"/>
      </bottom>
      <diagonal/>
    </border>
    <border>
      <left style="dotted">
        <color indexed="64"/>
      </left>
      <right style="dotted">
        <color indexed="64"/>
      </right>
      <top/>
      <bottom style="medium">
        <color indexed="64"/>
      </bottom>
      <diagonal/>
    </border>
    <border diagonalUp="1">
      <left style="thin">
        <color indexed="64"/>
      </left>
      <right style="dotted">
        <color indexed="64"/>
      </right>
      <top/>
      <bottom style="medium">
        <color indexed="64"/>
      </bottom>
      <diagonal style="thin">
        <color indexed="64"/>
      </diagonal>
    </border>
    <border diagonalUp="1">
      <left style="dotted">
        <color indexed="64"/>
      </left>
      <right style="dotted">
        <color indexed="64"/>
      </right>
      <top/>
      <bottom style="medium">
        <color indexed="64"/>
      </bottom>
      <diagonal style="thin">
        <color indexed="64"/>
      </diagonal>
    </border>
    <border diagonalUp="1">
      <left style="dotted">
        <color indexed="64"/>
      </left>
      <right style="medium">
        <color indexed="64"/>
      </right>
      <top/>
      <bottom style="medium">
        <color indexed="64"/>
      </bottom>
      <diagonal style="thin">
        <color indexed="64"/>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hair">
        <color indexed="64"/>
      </left>
      <right/>
      <top style="hair">
        <color indexed="64"/>
      </top>
      <bottom style="hair">
        <color indexed="64"/>
      </bottom>
      <diagonal/>
    </border>
    <border diagonalUp="1">
      <left/>
      <right style="thin">
        <color indexed="64"/>
      </right>
      <top/>
      <bottom style="thin">
        <color indexed="64"/>
      </bottom>
      <diagonal style="thin">
        <color indexed="64"/>
      </diagonal>
    </border>
    <border>
      <left/>
      <right style="medium">
        <color indexed="64"/>
      </right>
      <top style="dotted">
        <color indexed="64"/>
      </top>
      <bottom style="dott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hair">
        <color indexed="64"/>
      </bottom>
      <diagonal/>
    </border>
    <border>
      <left/>
      <right/>
      <top style="dashed">
        <color indexed="64"/>
      </top>
      <bottom style="hair">
        <color indexed="64"/>
      </bottom>
      <diagonal/>
    </border>
    <border>
      <left style="dashDot">
        <color indexed="64"/>
      </left>
      <right/>
      <top style="thin">
        <color indexed="64"/>
      </top>
      <bottom/>
      <diagonal/>
    </border>
    <border>
      <left style="dashDot">
        <color indexed="64"/>
      </left>
      <right/>
      <top style="dotted">
        <color indexed="64"/>
      </top>
      <bottom style="dotted">
        <color indexed="64"/>
      </bottom>
      <diagonal/>
    </border>
    <border>
      <left style="dotted">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otted">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ck">
        <color indexed="64"/>
      </top>
      <bottom style="double">
        <color indexed="64"/>
      </bottom>
      <diagonal/>
    </border>
    <border>
      <left style="thin">
        <color indexed="64"/>
      </left>
      <right/>
      <top style="double">
        <color indexed="64"/>
      </top>
      <bottom style="thick">
        <color indexed="64"/>
      </bottom>
      <diagonal/>
    </border>
    <border>
      <left style="dotted">
        <color indexed="64"/>
      </left>
      <right style="dotted">
        <color indexed="64"/>
      </right>
      <top/>
      <bottom/>
      <diagonal/>
    </border>
    <border diagonalUp="1">
      <left/>
      <right style="dotted">
        <color indexed="64"/>
      </right>
      <top/>
      <bottom style="thin">
        <color indexed="64"/>
      </bottom>
      <diagonal style="thin">
        <color indexed="64"/>
      </diagonal>
    </border>
    <border>
      <left style="double">
        <color indexed="64"/>
      </left>
      <right style="dotted">
        <color indexed="64"/>
      </right>
      <top style="thin">
        <color indexed="64"/>
      </top>
      <bottom style="thin">
        <color indexed="64"/>
      </bottom>
      <diagonal/>
    </border>
    <border>
      <left style="dotted">
        <color indexed="64"/>
      </left>
      <right style="dotted">
        <color indexed="64"/>
      </right>
      <top style="thick">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dotted">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thin">
        <color indexed="64"/>
      </left>
      <right style="thick">
        <color indexed="64"/>
      </right>
      <top style="double">
        <color indexed="64"/>
      </top>
      <bottom style="thick">
        <color indexed="64"/>
      </bottom>
      <diagonal/>
    </border>
  </borders>
  <cellStyleXfs count="9">
    <xf numFmtId="0" fontId="0" fillId="0" borderId="0">
      <alignment vertical="center"/>
    </xf>
    <xf numFmtId="0" fontId="8" fillId="0" borderId="0"/>
    <xf numFmtId="38" fontId="8" fillId="0" borderId="0" applyFont="0" applyFill="0" applyBorder="0" applyAlignment="0" applyProtection="0"/>
    <xf numFmtId="0" fontId="28" fillId="0" borderId="0"/>
    <xf numFmtId="0" fontId="37" fillId="0" borderId="0"/>
    <xf numFmtId="38" fontId="50" fillId="0" borderId="0" applyFont="0" applyFill="0" applyBorder="0" applyAlignment="0" applyProtection="0">
      <alignment vertical="center"/>
    </xf>
    <xf numFmtId="38" fontId="50" fillId="0" borderId="0" applyFont="0" applyFill="0" applyBorder="0" applyAlignment="0" applyProtection="0">
      <alignment vertical="center"/>
    </xf>
    <xf numFmtId="38" fontId="37" fillId="0" borderId="0" applyFont="0" applyFill="0" applyBorder="0" applyAlignment="0" applyProtection="0">
      <alignment vertical="center"/>
    </xf>
    <xf numFmtId="0" fontId="62" fillId="0" borderId="0" applyNumberFormat="0" applyFill="0" applyBorder="0" applyAlignment="0" applyProtection="0">
      <alignment vertical="center"/>
    </xf>
  </cellStyleXfs>
  <cellXfs count="1298">
    <xf numFmtId="0" fontId="0" fillId="0" borderId="0" xfId="0">
      <alignment vertical="center"/>
    </xf>
    <xf numFmtId="0" fontId="2" fillId="0" borderId="0" xfId="0" applyFont="1">
      <alignment vertical="center"/>
    </xf>
    <xf numFmtId="0" fontId="7" fillId="0" borderId="0" xfId="0" applyFont="1">
      <alignment vertical="center"/>
    </xf>
    <xf numFmtId="0" fontId="3" fillId="0" borderId="0" xfId="0" applyFont="1">
      <alignment vertical="center"/>
    </xf>
    <xf numFmtId="0" fontId="9" fillId="0" borderId="0" xfId="1" applyFont="1" applyAlignment="1">
      <alignment vertical="center"/>
    </xf>
    <xf numFmtId="0" fontId="8" fillId="0" borderId="0" xfId="1"/>
    <xf numFmtId="0" fontId="12" fillId="0" borderId="0" xfId="1" applyFont="1" applyAlignment="1">
      <alignment vertical="center"/>
    </xf>
    <xf numFmtId="0" fontId="12" fillId="0" borderId="7" xfId="1" applyFont="1" applyBorder="1" applyAlignment="1">
      <alignment vertical="center"/>
    </xf>
    <xf numFmtId="0" fontId="9" fillId="0" borderId="2" xfId="1" applyFont="1" applyBorder="1" applyAlignment="1">
      <alignment vertical="center"/>
    </xf>
    <xf numFmtId="0" fontId="9" fillId="0" borderId="47" xfId="1" applyFont="1" applyBorder="1" applyAlignment="1">
      <alignment vertical="center"/>
    </xf>
    <xf numFmtId="0" fontId="9" fillId="0" borderId="49" xfId="1" applyFont="1" applyBorder="1" applyAlignment="1">
      <alignment vertical="center"/>
    </xf>
    <xf numFmtId="0" fontId="9" fillId="0" borderId="52" xfId="1" applyFont="1" applyBorder="1" applyAlignment="1">
      <alignment vertical="center"/>
    </xf>
    <xf numFmtId="0" fontId="9" fillId="0" borderId="54" xfId="1" applyFont="1" applyBorder="1" applyAlignment="1">
      <alignment vertical="center"/>
    </xf>
    <xf numFmtId="0" fontId="9" fillId="0" borderId="1" xfId="1" applyFont="1" applyBorder="1" applyAlignment="1">
      <alignment vertical="center"/>
    </xf>
    <xf numFmtId="0" fontId="9" fillId="0" borderId="7" xfId="1" applyFont="1" applyBorder="1" applyAlignment="1">
      <alignment vertical="center"/>
    </xf>
    <xf numFmtId="0" fontId="9" fillId="0" borderId="24" xfId="1" applyFont="1" applyBorder="1" applyAlignment="1">
      <alignment vertical="center"/>
    </xf>
    <xf numFmtId="0" fontId="14" fillId="0" borderId="47" xfId="1" applyFont="1" applyBorder="1" applyAlignment="1">
      <alignment vertical="center"/>
    </xf>
    <xf numFmtId="0" fontId="9" fillId="0" borderId="53" xfId="1" applyFont="1" applyBorder="1" applyAlignment="1">
      <alignment vertical="center"/>
    </xf>
    <xf numFmtId="0" fontId="9" fillId="0" borderId="63" xfId="1" applyFont="1" applyBorder="1" applyAlignment="1">
      <alignment vertical="center"/>
    </xf>
    <xf numFmtId="0" fontId="9" fillId="0" borderId="28" xfId="1" applyFont="1" applyBorder="1" applyAlignment="1">
      <alignment vertical="center" wrapText="1"/>
    </xf>
    <xf numFmtId="0" fontId="9" fillId="0" borderId="29" xfId="1" applyFont="1" applyBorder="1" applyAlignment="1">
      <alignment horizontal="right" vertical="center"/>
    </xf>
    <xf numFmtId="0" fontId="9" fillId="0" borderId="29" xfId="1" applyFont="1" applyBorder="1" applyAlignment="1">
      <alignment vertical="center" wrapText="1"/>
    </xf>
    <xf numFmtId="0" fontId="14" fillId="0" borderId="29" xfId="1" applyFont="1" applyBorder="1" applyAlignment="1">
      <alignment vertical="center" wrapText="1"/>
    </xf>
    <xf numFmtId="0" fontId="9" fillId="0" borderId="53" xfId="1" applyFont="1" applyBorder="1" applyAlignment="1">
      <alignment vertical="center" wrapText="1"/>
    </xf>
    <xf numFmtId="0" fontId="8" fillId="0" borderId="0" xfId="1" applyAlignment="1">
      <alignment horizontal="left"/>
    </xf>
    <xf numFmtId="0" fontId="9" fillId="0" borderId="0" xfId="1" applyFont="1" applyAlignment="1">
      <alignment horizontal="left" vertical="center"/>
    </xf>
    <xf numFmtId="0" fontId="14" fillId="0" borderId="0" xfId="1" applyFont="1" applyAlignment="1">
      <alignment horizontal="left" vertical="top"/>
    </xf>
    <xf numFmtId="0" fontId="9" fillId="2" borderId="0" xfId="1" applyFont="1" applyFill="1" applyAlignment="1">
      <alignment vertical="center"/>
    </xf>
    <xf numFmtId="0" fontId="12" fillId="2" borderId="0" xfId="1" applyFont="1" applyFill="1" applyAlignment="1">
      <alignment vertical="center"/>
    </xf>
    <xf numFmtId="0" fontId="9" fillId="2" borderId="108" xfId="1" applyFont="1" applyFill="1" applyBorder="1" applyAlignment="1">
      <alignment vertical="center"/>
    </xf>
    <xf numFmtId="0" fontId="8" fillId="2" borderId="109" xfId="1" applyFill="1" applyBorder="1" applyAlignment="1">
      <alignment vertical="center"/>
    </xf>
    <xf numFmtId="0" fontId="8" fillId="2" borderId="110" xfId="1" applyFill="1" applyBorder="1" applyAlignment="1">
      <alignment vertical="center"/>
    </xf>
    <xf numFmtId="0" fontId="9" fillId="2" borderId="40" xfId="1" applyFont="1" applyFill="1" applyBorder="1" applyAlignment="1">
      <alignment vertical="top"/>
    </xf>
    <xf numFmtId="0" fontId="9" fillId="2" borderId="26" xfId="1" applyFont="1" applyFill="1" applyBorder="1" applyAlignment="1">
      <alignment vertical="top"/>
    </xf>
    <xf numFmtId="0" fontId="9" fillId="2" borderId="26" xfId="1" applyFont="1" applyFill="1" applyBorder="1" applyAlignment="1">
      <alignment vertical="center"/>
    </xf>
    <xf numFmtId="0" fontId="9" fillId="2" borderId="45" xfId="1" applyFont="1" applyFill="1" applyBorder="1" applyAlignment="1">
      <alignment vertical="center"/>
    </xf>
    <xf numFmtId="0" fontId="14" fillId="0" borderId="0" xfId="1" applyFont="1" applyAlignment="1">
      <alignment horizontal="right" vertical="center" wrapText="1"/>
    </xf>
    <xf numFmtId="0" fontId="9" fillId="2" borderId="0" xfId="1" applyFont="1" applyFill="1" applyAlignment="1">
      <alignment horizontal="center" vertical="center" textRotation="255"/>
    </xf>
    <xf numFmtId="0" fontId="9" fillId="2" borderId="0" xfId="1" applyFont="1" applyFill="1" applyAlignment="1">
      <alignment horizontal="center" vertical="top" textRotation="255"/>
    </xf>
    <xf numFmtId="0" fontId="9" fillId="2" borderId="130" xfId="1" applyFont="1" applyFill="1" applyBorder="1" applyAlignment="1">
      <alignment vertical="center"/>
    </xf>
    <xf numFmtId="0" fontId="9" fillId="2" borderId="50" xfId="1" applyFont="1" applyFill="1" applyBorder="1" applyAlignment="1">
      <alignment vertical="center"/>
    </xf>
    <xf numFmtId="0" fontId="9" fillId="2" borderId="2" xfId="1" applyFont="1" applyFill="1" applyBorder="1" applyAlignment="1">
      <alignment vertical="center"/>
    </xf>
    <xf numFmtId="0" fontId="9" fillId="2" borderId="17" xfId="1" applyFont="1" applyFill="1" applyBorder="1" applyAlignment="1">
      <alignment vertical="center"/>
    </xf>
    <xf numFmtId="0" fontId="9" fillId="2" borderId="3" xfId="1" applyFont="1" applyFill="1" applyBorder="1" applyAlignment="1">
      <alignment vertical="center"/>
    </xf>
    <xf numFmtId="0" fontId="9" fillId="2" borderId="31" xfId="1" applyFont="1" applyFill="1" applyBorder="1" applyAlignment="1">
      <alignment vertical="center"/>
    </xf>
    <xf numFmtId="0" fontId="9" fillId="2" borderId="40" xfId="1" applyFont="1" applyFill="1" applyBorder="1" applyAlignment="1">
      <alignment vertical="center"/>
    </xf>
    <xf numFmtId="0" fontId="9" fillId="2" borderId="41" xfId="1" applyFont="1" applyFill="1" applyBorder="1" applyAlignment="1">
      <alignment vertical="center"/>
    </xf>
    <xf numFmtId="0" fontId="9" fillId="2" borderId="50" xfId="1" applyFont="1" applyFill="1" applyBorder="1" applyAlignment="1">
      <alignment vertical="top"/>
    </xf>
    <xf numFmtId="0" fontId="9" fillId="2" borderId="0" xfId="1" applyFont="1" applyFill="1" applyAlignment="1">
      <alignment horizontal="center" vertical="top"/>
    </xf>
    <xf numFmtId="0" fontId="14" fillId="2" borderId="0" xfId="1" applyFont="1" applyFill="1" applyAlignment="1">
      <alignment vertical="center"/>
    </xf>
    <xf numFmtId="0" fontId="14" fillId="2" borderId="2" xfId="1" applyFont="1" applyFill="1" applyBorder="1" applyAlignment="1">
      <alignment vertical="center"/>
    </xf>
    <xf numFmtId="0" fontId="9" fillId="2" borderId="55" xfId="1" applyFont="1" applyFill="1" applyBorder="1" applyAlignment="1">
      <alignment vertical="center"/>
    </xf>
    <xf numFmtId="0" fontId="9" fillId="2" borderId="12" xfId="1" applyFont="1" applyFill="1" applyBorder="1" applyAlignment="1">
      <alignment vertical="center"/>
    </xf>
    <xf numFmtId="0" fontId="14" fillId="2" borderId="12" xfId="1" applyFont="1" applyFill="1" applyBorder="1" applyAlignment="1">
      <alignment vertical="center"/>
    </xf>
    <xf numFmtId="0" fontId="14" fillId="2" borderId="1" xfId="1" applyFont="1" applyFill="1" applyBorder="1" applyAlignment="1">
      <alignment vertical="center"/>
    </xf>
    <xf numFmtId="0" fontId="8" fillId="2" borderId="0" xfId="1" applyFill="1"/>
    <xf numFmtId="0" fontId="0" fillId="0" borderId="37" xfId="0" applyBorder="1">
      <alignment vertical="center"/>
    </xf>
    <xf numFmtId="0" fontId="28" fillId="0" borderId="0" xfId="3"/>
    <xf numFmtId="0" fontId="29" fillId="0" borderId="0" xfId="3" applyFont="1" applyAlignment="1">
      <alignment horizontal="left" vertical="center"/>
    </xf>
    <xf numFmtId="0" fontId="31" fillId="0" borderId="0" xfId="3" applyFont="1" applyAlignment="1">
      <alignment vertical="center"/>
    </xf>
    <xf numFmtId="0" fontId="32" fillId="0" borderId="0" xfId="3" applyFont="1"/>
    <xf numFmtId="0" fontId="28" fillId="0" borderId="0" xfId="3" applyAlignment="1">
      <alignment horizontal="right"/>
    </xf>
    <xf numFmtId="0" fontId="28" fillId="0" borderId="2" xfId="3" applyBorder="1" applyAlignment="1">
      <alignment horizontal="center" vertical="center"/>
    </xf>
    <xf numFmtId="0" fontId="34" fillId="0" borderId="155" xfId="3" applyFont="1" applyBorder="1" applyAlignment="1">
      <alignment horizontal="center" vertical="center"/>
    </xf>
    <xf numFmtId="0" fontId="34" fillId="0" borderId="156" xfId="3" applyFont="1" applyBorder="1" applyAlignment="1">
      <alignment horizontal="center" vertical="center"/>
    </xf>
    <xf numFmtId="0" fontId="34" fillId="0" borderId="157" xfId="3" applyFont="1" applyBorder="1" applyAlignment="1">
      <alignment horizontal="center" vertical="center"/>
    </xf>
    <xf numFmtId="0" fontId="28" fillId="0" borderId="2" xfId="3" applyBorder="1"/>
    <xf numFmtId="0" fontId="28" fillId="0" borderId="158" xfId="3" applyBorder="1" applyAlignment="1">
      <alignment horizontal="center" vertical="center"/>
    </xf>
    <xf numFmtId="0" fontId="28" fillId="0" borderId="159" xfId="3" applyBorder="1" applyAlignment="1">
      <alignment horizontal="center" vertical="center"/>
    </xf>
    <xf numFmtId="0" fontId="28" fillId="0" borderId="160" xfId="3" applyBorder="1" applyAlignment="1">
      <alignment horizontal="center" vertical="center"/>
    </xf>
    <xf numFmtId="0" fontId="28" fillId="0" borderId="0" xfId="3" applyAlignment="1">
      <alignment wrapText="1"/>
    </xf>
    <xf numFmtId="0" fontId="32" fillId="0" borderId="161" xfId="3" applyFont="1" applyBorder="1" applyAlignment="1">
      <alignment horizontal="right"/>
    </xf>
    <xf numFmtId="0" fontId="32" fillId="0" borderId="0" xfId="3" applyFont="1" applyAlignment="1">
      <alignment horizontal="right"/>
    </xf>
    <xf numFmtId="0" fontId="28" fillId="0" borderId="170" xfId="3" applyBorder="1" applyAlignment="1">
      <alignment horizontal="center" vertical="center"/>
    </xf>
    <xf numFmtId="0" fontId="28" fillId="0" borderId="168" xfId="3" applyBorder="1" applyAlignment="1">
      <alignment horizontal="center" vertical="center"/>
    </xf>
    <xf numFmtId="0" fontId="28" fillId="0" borderId="171" xfId="3" applyBorder="1" applyAlignment="1">
      <alignment horizontal="center" vertical="center"/>
    </xf>
    <xf numFmtId="0" fontId="34" fillId="0" borderId="113" xfId="3" applyFont="1" applyBorder="1" applyAlignment="1">
      <alignment vertical="center" shrinkToFit="1"/>
    </xf>
    <xf numFmtId="184" fontId="28" fillId="0" borderId="173" xfId="3" applyNumberFormat="1" applyBorder="1" applyAlignment="1">
      <alignment horizontal="center" vertical="center"/>
    </xf>
    <xf numFmtId="0" fontId="28" fillId="0" borderId="177" xfId="3" applyBorder="1" applyAlignment="1">
      <alignment horizontal="center" vertical="center"/>
    </xf>
    <xf numFmtId="0" fontId="28" fillId="0" borderId="175" xfId="3" applyBorder="1" applyAlignment="1">
      <alignment horizontal="center" vertical="center"/>
    </xf>
    <xf numFmtId="0" fontId="28" fillId="0" borderId="178" xfId="3" applyBorder="1" applyAlignment="1">
      <alignment horizontal="center" vertical="center"/>
    </xf>
    <xf numFmtId="0" fontId="34" fillId="0" borderId="39" xfId="3" applyFont="1" applyBorder="1" applyAlignment="1">
      <alignment vertical="center" shrinkToFit="1"/>
    </xf>
    <xf numFmtId="184" fontId="28" fillId="0" borderId="37" xfId="3" applyNumberFormat="1" applyBorder="1" applyAlignment="1">
      <alignment horizontal="center" vertical="center"/>
    </xf>
    <xf numFmtId="0" fontId="28" fillId="0" borderId="181" xfId="3" applyBorder="1" applyAlignment="1">
      <alignment horizontal="center" vertical="center"/>
    </xf>
    <xf numFmtId="0" fontId="28" fillId="0" borderId="180" xfId="3" applyBorder="1" applyAlignment="1">
      <alignment horizontal="center" vertical="center"/>
    </xf>
    <xf numFmtId="0" fontId="28" fillId="0" borderId="182" xfId="3" applyBorder="1" applyAlignment="1">
      <alignment horizontal="center" vertical="center"/>
    </xf>
    <xf numFmtId="0" fontId="34" fillId="0" borderId="107" xfId="3" applyFont="1" applyBorder="1" applyAlignment="1">
      <alignment vertical="center" shrinkToFit="1"/>
    </xf>
    <xf numFmtId="184" fontId="28" fillId="0" borderId="104" xfId="3" applyNumberFormat="1" applyBorder="1" applyAlignment="1">
      <alignment horizontal="center" vertical="center"/>
    </xf>
    <xf numFmtId="0" fontId="34" fillId="0" borderId="16" xfId="3" applyFont="1" applyBorder="1" applyAlignment="1">
      <alignment vertical="center" shrinkToFit="1"/>
    </xf>
    <xf numFmtId="184" fontId="28" fillId="0" borderId="131" xfId="3" applyNumberFormat="1" applyBorder="1" applyAlignment="1">
      <alignment horizontal="center" vertical="center"/>
    </xf>
    <xf numFmtId="0" fontId="28" fillId="0" borderId="185" xfId="3" applyBorder="1" applyAlignment="1">
      <alignment horizontal="center" vertical="center"/>
    </xf>
    <xf numFmtId="0" fontId="28" fillId="0" borderId="186" xfId="3" applyBorder="1" applyAlignment="1">
      <alignment horizontal="center" vertical="center"/>
    </xf>
    <xf numFmtId="0" fontId="28" fillId="0" borderId="187" xfId="3" applyBorder="1" applyAlignment="1">
      <alignment horizontal="center" vertical="center"/>
    </xf>
    <xf numFmtId="0" fontId="34" fillId="0" borderId="188" xfId="3" applyFont="1" applyBorder="1"/>
    <xf numFmtId="0" fontId="34" fillId="0" borderId="189" xfId="3" applyFont="1" applyBorder="1" applyAlignment="1">
      <alignment horizontal="center" vertical="center"/>
    </xf>
    <xf numFmtId="178" fontId="28" fillId="3" borderId="190" xfId="3" applyNumberFormat="1" applyFill="1" applyBorder="1" applyAlignment="1">
      <alignment horizontal="center" vertical="center"/>
    </xf>
    <xf numFmtId="0" fontId="28" fillId="0" borderId="0" xfId="3" applyAlignment="1">
      <alignment horizontal="center"/>
    </xf>
    <xf numFmtId="0" fontId="28" fillId="0" borderId="0" xfId="3" applyAlignment="1">
      <alignment vertical="center"/>
    </xf>
    <xf numFmtId="0" fontId="28" fillId="0" borderId="0" xfId="3" applyAlignment="1">
      <alignment horizontal="center" vertical="top"/>
    </xf>
    <xf numFmtId="0" fontId="28" fillId="0" borderId="0" xfId="3" applyAlignment="1">
      <alignment horizontal="center" vertical="center"/>
    </xf>
    <xf numFmtId="178" fontId="35" fillId="3" borderId="0" xfId="3" applyNumberFormat="1" applyFont="1" applyFill="1" applyAlignment="1">
      <alignment horizontal="center" vertical="center"/>
    </xf>
    <xf numFmtId="0" fontId="35" fillId="0" borderId="0" xfId="3" applyFont="1" applyAlignment="1">
      <alignment horizontal="right" vertical="center"/>
    </xf>
    <xf numFmtId="0" fontId="35" fillId="0" borderId="0" xfId="3" applyFont="1" applyAlignment="1">
      <alignment vertical="center"/>
    </xf>
    <xf numFmtId="185" fontId="36" fillId="3" borderId="0" xfId="3" applyNumberFormat="1" applyFont="1" applyFill="1" applyAlignment="1">
      <alignment horizontal="center" vertical="center"/>
    </xf>
    <xf numFmtId="0" fontId="28" fillId="0" borderId="194" xfId="3" applyBorder="1"/>
    <xf numFmtId="0" fontId="38" fillId="0" borderId="0" xfId="4" applyFont="1"/>
    <xf numFmtId="0" fontId="40" fillId="0" borderId="0" xfId="4" applyFont="1"/>
    <xf numFmtId="0" fontId="37" fillId="0" borderId="0" xfId="4"/>
    <xf numFmtId="0" fontId="35" fillId="0" borderId="0" xfId="3" applyFont="1" applyAlignment="1">
      <alignment horizontal="right"/>
    </xf>
    <xf numFmtId="0" fontId="31" fillId="0" borderId="162" xfId="3" applyFont="1" applyBorder="1" applyAlignment="1">
      <alignment horizontal="center" vertical="center"/>
    </xf>
    <xf numFmtId="0" fontId="31" fillId="0" borderId="156" xfId="3" applyFont="1" applyBorder="1" applyAlignment="1">
      <alignment horizontal="center" vertical="center"/>
    </xf>
    <xf numFmtId="0" fontId="31" fillId="0" borderId="157" xfId="3" applyFont="1" applyBorder="1" applyAlignment="1">
      <alignment horizontal="center" vertical="center"/>
    </xf>
    <xf numFmtId="0" fontId="42" fillId="0" borderId="0" xfId="4" applyFont="1" applyAlignment="1">
      <alignment horizontal="right"/>
    </xf>
    <xf numFmtId="185" fontId="43" fillId="3" borderId="0" xfId="4" applyNumberFormat="1" applyFont="1" applyFill="1" applyAlignment="1">
      <alignment horizontal="center"/>
    </xf>
    <xf numFmtId="0" fontId="35" fillId="3" borderId="195" xfId="3" applyFont="1" applyFill="1" applyBorder="1" applyAlignment="1">
      <alignment horizontal="center" vertical="center"/>
    </xf>
    <xf numFmtId="0" fontId="35" fillId="3" borderId="159" xfId="3" applyFont="1" applyFill="1" applyBorder="1" applyAlignment="1">
      <alignment horizontal="center" vertical="center"/>
    </xf>
    <xf numFmtId="0" fontId="35" fillId="3" borderId="160" xfId="3" applyFont="1" applyFill="1" applyBorder="1" applyAlignment="1">
      <alignment horizontal="center" vertical="center"/>
    </xf>
    <xf numFmtId="0" fontId="44" fillId="0" borderId="0" xfId="4" applyFont="1"/>
    <xf numFmtId="0" fontId="42" fillId="0" borderId="0" xfId="4" applyFont="1"/>
    <xf numFmtId="185" fontId="43" fillId="0" borderId="0" xfId="4" applyNumberFormat="1" applyFont="1"/>
    <xf numFmtId="0" fontId="40" fillId="0" borderId="0" xfId="4" applyFont="1" applyAlignment="1">
      <alignment horizontal="right"/>
    </xf>
    <xf numFmtId="0" fontId="45" fillId="0" borderId="201" xfId="4" applyFont="1" applyBorder="1" applyAlignment="1">
      <alignment horizontal="center" vertical="center" wrapText="1"/>
    </xf>
    <xf numFmtId="0" fontId="45" fillId="0" borderId="202" xfId="4" applyFont="1" applyBorder="1" applyAlignment="1">
      <alignment horizontal="center" vertical="center" wrapText="1"/>
    </xf>
    <xf numFmtId="0" fontId="45" fillId="0" borderId="203" xfId="4" applyFont="1" applyBorder="1" applyAlignment="1">
      <alignment horizontal="center" vertical="center" wrapText="1"/>
    </xf>
    <xf numFmtId="0" fontId="45" fillId="0" borderId="204" xfId="4" applyFont="1" applyBorder="1" applyAlignment="1">
      <alignment horizontal="center" vertical="center" wrapText="1"/>
    </xf>
    <xf numFmtId="0" fontId="37" fillId="0" borderId="0" xfId="4" applyAlignment="1">
      <alignment vertical="center"/>
    </xf>
    <xf numFmtId="177" fontId="43" fillId="3" borderId="0" xfId="4" applyNumberFormat="1" applyFont="1" applyFill="1" applyAlignment="1">
      <alignment horizontal="center" vertical="center"/>
    </xf>
    <xf numFmtId="177" fontId="46" fillId="3" borderId="207" xfId="4" applyNumberFormat="1" applyFont="1" applyFill="1" applyBorder="1" applyAlignment="1">
      <alignment horizontal="center" vertical="center" wrapText="1"/>
    </xf>
    <xf numFmtId="0" fontId="42" fillId="4" borderId="208" xfId="4" applyFont="1" applyFill="1" applyBorder="1" applyAlignment="1">
      <alignment horizontal="center" vertical="center"/>
    </xf>
    <xf numFmtId="0" fontId="45" fillId="4" borderId="209" xfId="4" applyFont="1" applyFill="1" applyBorder="1" applyAlignment="1">
      <alignment horizontal="center" vertical="center" wrapText="1"/>
    </xf>
    <xf numFmtId="0" fontId="45" fillId="4" borderId="210" xfId="4" applyFont="1" applyFill="1" applyBorder="1" applyAlignment="1">
      <alignment horizontal="center" vertical="center" wrapText="1"/>
    </xf>
    <xf numFmtId="0" fontId="42" fillId="0" borderId="211" xfId="4" applyFont="1" applyBorder="1"/>
    <xf numFmtId="0" fontId="42" fillId="0" borderId="112" xfId="4" applyFont="1" applyBorder="1"/>
    <xf numFmtId="0" fontId="42" fillId="0" borderId="212" xfId="4" applyFont="1" applyBorder="1"/>
    <xf numFmtId="177" fontId="43" fillId="3" borderId="213" xfId="4" applyNumberFormat="1" applyFont="1" applyFill="1" applyBorder="1" applyAlignment="1">
      <alignment horizontal="center" vertical="center"/>
    </xf>
    <xf numFmtId="177" fontId="43" fillId="3" borderId="214" xfId="4" applyNumberFormat="1" applyFont="1" applyFill="1" applyBorder="1" applyAlignment="1">
      <alignment horizontal="center" vertical="center"/>
    </xf>
    <xf numFmtId="177" fontId="43" fillId="3" borderId="16" xfId="4" applyNumberFormat="1" applyFont="1" applyFill="1" applyBorder="1" applyAlignment="1">
      <alignment horizontal="center" vertical="center"/>
    </xf>
    <xf numFmtId="177" fontId="43" fillId="3" borderId="111" xfId="4" applyNumberFormat="1" applyFont="1" applyFill="1" applyBorder="1" applyAlignment="1">
      <alignment horizontal="center" vertical="center"/>
    </xf>
    <xf numFmtId="177" fontId="43" fillId="3" borderId="207" xfId="4" applyNumberFormat="1" applyFont="1" applyFill="1" applyBorder="1" applyAlignment="1">
      <alignment horizontal="center" vertical="center"/>
    </xf>
    <xf numFmtId="0" fontId="42" fillId="0" borderId="7" xfId="4" applyFont="1" applyBorder="1"/>
    <xf numFmtId="0" fontId="42" fillId="0" borderId="3" xfId="4" applyFont="1" applyBorder="1"/>
    <xf numFmtId="0" fontId="42" fillId="0" borderId="215" xfId="4" applyFont="1" applyBorder="1"/>
    <xf numFmtId="177" fontId="43" fillId="3" borderId="14" xfId="4" applyNumberFormat="1" applyFont="1" applyFill="1" applyBorder="1" applyAlignment="1">
      <alignment horizontal="center" vertical="center"/>
    </xf>
    <xf numFmtId="177" fontId="43" fillId="3" borderId="216" xfId="4" applyNumberFormat="1" applyFont="1" applyFill="1" applyBorder="1" applyAlignment="1">
      <alignment horizontal="center" vertical="center"/>
    </xf>
    <xf numFmtId="177" fontId="43" fillId="3" borderId="217" xfId="4" applyNumberFormat="1" applyFont="1" applyFill="1" applyBorder="1" applyAlignment="1">
      <alignment horizontal="center" vertical="center"/>
    </xf>
    <xf numFmtId="0" fontId="42" fillId="0" borderId="43" xfId="4" applyFont="1" applyBorder="1"/>
    <xf numFmtId="0" fontId="42" fillId="0" borderId="218" xfId="4" applyFont="1" applyBorder="1"/>
    <xf numFmtId="177" fontId="46" fillId="0" borderId="154" xfId="4" applyNumberFormat="1" applyFont="1" applyBorder="1" applyAlignment="1">
      <alignment horizontal="center" vertical="center"/>
    </xf>
    <xf numFmtId="177" fontId="43" fillId="3" borderId="219" xfId="4" applyNumberFormat="1" applyFont="1" applyFill="1" applyBorder="1" applyAlignment="1">
      <alignment horizontal="center" vertical="center"/>
    </xf>
    <xf numFmtId="177" fontId="43" fillId="3" borderId="44" xfId="4" applyNumberFormat="1" applyFont="1" applyFill="1" applyBorder="1" applyAlignment="1">
      <alignment horizontal="center" vertical="center"/>
    </xf>
    <xf numFmtId="177" fontId="43" fillId="0" borderId="220" xfId="4" applyNumberFormat="1" applyFont="1" applyBorder="1" applyAlignment="1">
      <alignment horizontal="center" vertical="center"/>
    </xf>
    <xf numFmtId="177" fontId="43" fillId="3" borderId="221" xfId="4" applyNumberFormat="1" applyFont="1" applyFill="1" applyBorder="1" applyAlignment="1">
      <alignment horizontal="center" vertical="center"/>
    </xf>
    <xf numFmtId="0" fontId="45" fillId="0" borderId="64" xfId="4" applyFont="1" applyBorder="1"/>
    <xf numFmtId="0" fontId="45" fillId="0" borderId="222" xfId="4" applyFont="1" applyBorder="1"/>
    <xf numFmtId="177" fontId="46" fillId="3" borderId="223" xfId="4" applyNumberFormat="1" applyFont="1" applyFill="1" applyBorder="1" applyAlignment="1">
      <alignment horizontal="center" vertical="center"/>
    </xf>
    <xf numFmtId="177" fontId="43" fillId="3" borderId="224" xfId="4" applyNumberFormat="1" applyFont="1" applyFill="1" applyBorder="1" applyAlignment="1">
      <alignment horizontal="center" vertical="center"/>
    </xf>
    <xf numFmtId="177" fontId="43" fillId="3" borderId="66" xfId="4" applyNumberFormat="1" applyFont="1" applyFill="1" applyBorder="1" applyAlignment="1">
      <alignment horizontal="center" vertical="center"/>
    </xf>
    <xf numFmtId="177" fontId="43" fillId="3" borderId="225" xfId="4" applyNumberFormat="1" applyFont="1" applyFill="1" applyBorder="1" applyAlignment="1">
      <alignment horizontal="center" vertical="center"/>
    </xf>
    <xf numFmtId="177" fontId="43" fillId="3" borderId="226" xfId="4" applyNumberFormat="1" applyFont="1" applyFill="1" applyBorder="1" applyAlignment="1">
      <alignment horizontal="center" vertical="center"/>
    </xf>
    <xf numFmtId="177" fontId="46" fillId="0" borderId="223" xfId="4" applyNumberFormat="1" applyFont="1" applyBorder="1" applyAlignment="1">
      <alignment horizontal="center" vertical="center"/>
    </xf>
    <xf numFmtId="177" fontId="43" fillId="0" borderId="225" xfId="4" applyNumberFormat="1" applyFont="1" applyBorder="1" applyAlignment="1">
      <alignment horizontal="center" vertical="center"/>
    </xf>
    <xf numFmtId="177" fontId="43" fillId="4" borderId="227" xfId="4" applyNumberFormat="1" applyFont="1" applyFill="1" applyBorder="1" applyAlignment="1">
      <alignment horizontal="center" vertical="center"/>
    </xf>
    <xf numFmtId="0" fontId="42" fillId="0" borderId="64" xfId="4" applyFont="1" applyBorder="1"/>
    <xf numFmtId="0" fontId="42" fillId="0" borderId="222" xfId="4" applyFont="1" applyBorder="1"/>
    <xf numFmtId="177" fontId="43" fillId="3" borderId="228" xfId="4" applyNumberFormat="1" applyFont="1" applyFill="1" applyBorder="1" applyAlignment="1">
      <alignment horizontal="center" vertical="center"/>
    </xf>
    <xf numFmtId="177" fontId="43" fillId="3" borderId="65" xfId="4" applyNumberFormat="1" applyFont="1" applyFill="1" applyBorder="1" applyAlignment="1">
      <alignment horizontal="center" vertical="center"/>
    </xf>
    <xf numFmtId="177" fontId="46" fillId="3" borderId="225" xfId="4" applyNumberFormat="1" applyFont="1" applyFill="1" applyBorder="1" applyAlignment="1">
      <alignment horizontal="center" vertical="center"/>
    </xf>
    <xf numFmtId="177" fontId="46" fillId="0" borderId="14" xfId="4" applyNumberFormat="1" applyFont="1" applyBorder="1" applyAlignment="1">
      <alignment horizontal="center" vertical="center"/>
    </xf>
    <xf numFmtId="177" fontId="43" fillId="3" borderId="10" xfId="4" applyNumberFormat="1" applyFont="1" applyFill="1" applyBorder="1" applyAlignment="1">
      <alignment horizontal="center" vertical="center"/>
    </xf>
    <xf numFmtId="177" fontId="43" fillId="3" borderId="46" xfId="4" applyNumberFormat="1" applyFont="1" applyFill="1" applyBorder="1" applyAlignment="1">
      <alignment horizontal="center" vertical="center"/>
    </xf>
    <xf numFmtId="177" fontId="43" fillId="0" borderId="216" xfId="4" applyNumberFormat="1" applyFont="1" applyBorder="1" applyAlignment="1">
      <alignment horizontal="center" vertical="center"/>
    </xf>
    <xf numFmtId="177" fontId="43" fillId="3" borderId="11" xfId="4" applyNumberFormat="1" applyFont="1" applyFill="1" applyBorder="1" applyAlignment="1">
      <alignment horizontal="center" vertical="center"/>
    </xf>
    <xf numFmtId="0" fontId="45" fillId="0" borderId="3" xfId="4" applyFont="1" applyBorder="1"/>
    <xf numFmtId="0" fontId="45" fillId="0" borderId="215" xfId="4" applyFont="1" applyBorder="1"/>
    <xf numFmtId="177" fontId="46" fillId="0" borderId="216" xfId="4" applyNumberFormat="1" applyFont="1" applyBorder="1" applyAlignment="1">
      <alignment horizontal="center" vertical="center"/>
    </xf>
    <xf numFmtId="177" fontId="46" fillId="4" borderId="230" xfId="4" applyNumberFormat="1" applyFont="1" applyFill="1" applyBorder="1" applyAlignment="1">
      <alignment horizontal="center" vertical="center"/>
    </xf>
    <xf numFmtId="177" fontId="46" fillId="4" borderId="231" xfId="4" applyNumberFormat="1" applyFont="1" applyFill="1" applyBorder="1" applyAlignment="1">
      <alignment horizontal="center" vertical="center"/>
    </xf>
    <xf numFmtId="177" fontId="46" fillId="4" borderId="229" xfId="4" applyNumberFormat="1" applyFont="1" applyFill="1" applyBorder="1" applyAlignment="1">
      <alignment horizontal="center" vertical="center"/>
    </xf>
    <xf numFmtId="0" fontId="45" fillId="0" borderId="8" xfId="4" applyFont="1" applyBorder="1"/>
    <xf numFmtId="0" fontId="45" fillId="0" borderId="232" xfId="4" applyFont="1" applyBorder="1"/>
    <xf numFmtId="177" fontId="46" fillId="3" borderId="219" xfId="4" applyNumberFormat="1" applyFont="1" applyFill="1" applyBorder="1" applyAlignment="1">
      <alignment horizontal="center" vertical="center"/>
    </xf>
    <xf numFmtId="177" fontId="46" fillId="3" borderId="44" xfId="4" applyNumberFormat="1" applyFont="1" applyFill="1" applyBorder="1" applyAlignment="1">
      <alignment horizontal="center" vertical="center"/>
    </xf>
    <xf numFmtId="177" fontId="46" fillId="0" borderId="220" xfId="4" applyNumberFormat="1" applyFont="1" applyBorder="1" applyAlignment="1">
      <alignment horizontal="center" vertical="center"/>
    </xf>
    <xf numFmtId="177" fontId="46" fillId="3" borderId="221" xfId="4" applyNumberFormat="1" applyFont="1" applyFill="1" applyBorder="1" applyAlignment="1">
      <alignment horizontal="center" vertical="center"/>
    </xf>
    <xf numFmtId="177" fontId="46" fillId="0" borderId="33" xfId="4" applyNumberFormat="1" applyFont="1" applyBorder="1" applyAlignment="1">
      <alignment horizontal="center" vertical="center"/>
    </xf>
    <xf numFmtId="177" fontId="46" fillId="3" borderId="180" xfId="4" applyNumberFormat="1" applyFont="1" applyFill="1" applyBorder="1" applyAlignment="1">
      <alignment horizontal="center" vertical="center"/>
    </xf>
    <xf numFmtId="177" fontId="46" fillId="3" borderId="39" xfId="4" applyNumberFormat="1" applyFont="1" applyFill="1" applyBorder="1" applyAlignment="1">
      <alignment horizontal="center" vertical="center"/>
    </xf>
    <xf numFmtId="177" fontId="46" fillId="0" borderId="103" xfId="4" applyNumberFormat="1" applyFont="1" applyBorder="1" applyAlignment="1">
      <alignment horizontal="center" vertical="center"/>
    </xf>
    <xf numFmtId="177" fontId="46" fillId="3" borderId="182" xfId="4" applyNumberFormat="1" applyFont="1" applyFill="1" applyBorder="1" applyAlignment="1">
      <alignment horizontal="center" vertical="center"/>
    </xf>
    <xf numFmtId="0" fontId="42" fillId="0" borderId="51" xfId="4" applyFont="1" applyBorder="1"/>
    <xf numFmtId="0" fontId="42" fillId="0" borderId="12" xfId="4" applyFont="1" applyBorder="1"/>
    <xf numFmtId="0" fontId="42" fillId="0" borderId="233" xfId="4" applyFont="1" applyBorder="1"/>
    <xf numFmtId="177" fontId="43" fillId="0" borderId="52" xfId="4" applyNumberFormat="1" applyFont="1" applyBorder="1" applyAlignment="1">
      <alignment horizontal="center" vertical="center"/>
    </xf>
    <xf numFmtId="177" fontId="43" fillId="3" borderId="234" xfId="4" applyNumberFormat="1" applyFont="1" applyFill="1" applyBorder="1" applyAlignment="1">
      <alignment horizontal="center" vertical="center"/>
    </xf>
    <xf numFmtId="177" fontId="43" fillId="3" borderId="54" xfId="4" applyNumberFormat="1" applyFont="1" applyFill="1" applyBorder="1" applyAlignment="1">
      <alignment horizontal="center" vertical="center"/>
    </xf>
    <xf numFmtId="177" fontId="43" fillId="4" borderId="235" xfId="4" applyNumberFormat="1" applyFont="1" applyFill="1" applyBorder="1" applyAlignment="1">
      <alignment horizontal="center" vertical="center"/>
    </xf>
    <xf numFmtId="177" fontId="43" fillId="4" borderId="236" xfId="4" applyNumberFormat="1" applyFont="1" applyFill="1" applyBorder="1" applyAlignment="1">
      <alignment horizontal="center" vertical="center"/>
    </xf>
    <xf numFmtId="177" fontId="43" fillId="4" borderId="237" xfId="4" applyNumberFormat="1" applyFont="1" applyFill="1" applyBorder="1" applyAlignment="1">
      <alignment horizontal="center" vertical="center"/>
    </xf>
    <xf numFmtId="0" fontId="48" fillId="0" borderId="0" xfId="4" applyFont="1"/>
    <xf numFmtId="0" fontId="49" fillId="0" borderId="0" xfId="4" applyFont="1"/>
    <xf numFmtId="0" fontId="28" fillId="5" borderId="85" xfId="3" applyFill="1" applyBorder="1"/>
    <xf numFmtId="0" fontId="28" fillId="0" borderId="243" xfId="3" applyBorder="1"/>
    <xf numFmtId="0" fontId="28" fillId="0" borderId="142" xfId="3" applyBorder="1"/>
    <xf numFmtId="0" fontId="28" fillId="0" borderId="244" xfId="3" applyBorder="1"/>
    <xf numFmtId="179" fontId="51" fillId="5" borderId="37" xfId="4" applyNumberFormat="1" applyFont="1" applyFill="1" applyBorder="1" applyAlignment="1">
      <alignment horizontal="center" vertical="center" wrapText="1"/>
    </xf>
    <xf numFmtId="0" fontId="51" fillId="0" borderId="37" xfId="4" applyFont="1" applyBorder="1" applyAlignment="1">
      <alignment horizontal="center" vertical="center" wrapText="1"/>
    </xf>
    <xf numFmtId="0" fontId="28" fillId="0" borderId="245" xfId="3" applyBorder="1"/>
    <xf numFmtId="0" fontId="28" fillId="0" borderId="246" xfId="3" applyBorder="1"/>
    <xf numFmtId="0" fontId="28" fillId="5" borderId="37" xfId="3" applyFill="1" applyBorder="1"/>
    <xf numFmtId="0" fontId="28" fillId="5" borderId="38" xfId="3" applyFill="1" applyBorder="1"/>
    <xf numFmtId="12" fontId="28" fillId="0" borderId="37" xfId="3" applyNumberFormat="1" applyBorder="1" applyAlignment="1">
      <alignment horizontal="center"/>
    </xf>
    <xf numFmtId="0" fontId="0" fillId="0" borderId="8" xfId="0" applyBorder="1">
      <alignment vertical="center"/>
    </xf>
    <xf numFmtId="0" fontId="57" fillId="0" borderId="0" xfId="1" applyFont="1" applyAlignment="1">
      <alignment vertical="center"/>
    </xf>
    <xf numFmtId="0" fontId="9" fillId="6" borderId="0" xfId="1" applyFont="1" applyFill="1" applyAlignment="1">
      <alignment vertical="center"/>
    </xf>
    <xf numFmtId="0" fontId="8" fillId="0" borderId="7" xfId="1" applyBorder="1"/>
    <xf numFmtId="0" fontId="8" fillId="0" borderId="2" xfId="1" applyBorder="1"/>
    <xf numFmtId="0" fontId="9" fillId="0" borderId="90" xfId="1" applyFont="1" applyBorder="1" applyAlignment="1">
      <alignment vertical="center"/>
    </xf>
    <xf numFmtId="0" fontId="8" fillId="0" borderId="91" xfId="1" applyBorder="1" applyAlignment="1">
      <alignment horizontal="center" vertical="center"/>
    </xf>
    <xf numFmtId="0" fontId="9" fillId="0" borderId="3" xfId="1" applyFont="1" applyBorder="1" applyAlignment="1">
      <alignment vertical="center" shrinkToFit="1"/>
    </xf>
    <xf numFmtId="0" fontId="28" fillId="5" borderId="50" xfId="3" applyFill="1" applyBorder="1"/>
    <xf numFmtId="58" fontId="14" fillId="0" borderId="29" xfId="1" applyNumberFormat="1" applyFont="1" applyBorder="1" applyAlignment="1">
      <alignment vertical="center"/>
    </xf>
    <xf numFmtId="58" fontId="14" fillId="0" borderId="0" xfId="1" applyNumberFormat="1" applyFont="1" applyAlignment="1">
      <alignment vertical="center"/>
    </xf>
    <xf numFmtId="0" fontId="11" fillId="0" borderId="0" xfId="1" applyFont="1" applyAlignment="1">
      <alignment vertical="top"/>
    </xf>
    <xf numFmtId="9" fontId="51" fillId="0" borderId="37" xfId="4" applyNumberFormat="1" applyFont="1" applyBorder="1" applyAlignment="1">
      <alignment horizontal="center" vertical="center" wrapText="1"/>
    </xf>
    <xf numFmtId="0" fontId="8" fillId="0" borderId="90" xfId="1" applyBorder="1"/>
    <xf numFmtId="0" fontId="8" fillId="0" borderId="91" xfId="1" applyBorder="1"/>
    <xf numFmtId="0" fontId="8" fillId="0" borderId="92" xfId="1" applyBorder="1"/>
    <xf numFmtId="58" fontId="51" fillId="0" borderId="37" xfId="4" applyNumberFormat="1" applyFont="1" applyBorder="1" applyAlignment="1">
      <alignment horizontal="center" vertical="center" wrapText="1"/>
    </xf>
    <xf numFmtId="0" fontId="52" fillId="0" borderId="37" xfId="0" applyFont="1" applyBorder="1" applyAlignment="1" applyProtection="1">
      <alignment horizontal="center" vertical="center" shrinkToFit="1"/>
      <protection locked="0"/>
    </xf>
    <xf numFmtId="38" fontId="51" fillId="0" borderId="37" xfId="2" applyFont="1" applyFill="1" applyBorder="1" applyAlignment="1">
      <alignment horizontal="center" vertical="center" wrapText="1"/>
    </xf>
    <xf numFmtId="0" fontId="53" fillId="0" borderId="37" xfId="4" applyFont="1" applyBorder="1" applyAlignment="1">
      <alignment horizontal="center" vertical="center" wrapText="1"/>
    </xf>
    <xf numFmtId="38" fontId="51" fillId="0" borderId="37" xfId="5" applyFont="1" applyFill="1" applyBorder="1" applyAlignment="1">
      <alignment horizontal="right" vertical="center" wrapText="1"/>
    </xf>
    <xf numFmtId="179" fontId="51" fillId="0" borderId="37" xfId="2" applyNumberFormat="1" applyFont="1" applyFill="1" applyBorder="1" applyAlignment="1">
      <alignment horizontal="right" vertical="center" wrapText="1"/>
    </xf>
    <xf numFmtId="12" fontId="51" fillId="0" borderId="37" xfId="2" applyNumberFormat="1" applyFont="1" applyFill="1" applyBorder="1" applyAlignment="1">
      <alignment horizontal="center" vertical="center" wrapText="1"/>
    </xf>
    <xf numFmtId="179" fontId="51" fillId="0" borderId="37" xfId="4" applyNumberFormat="1" applyFont="1" applyBorder="1" applyAlignment="1">
      <alignment horizontal="center" vertical="center" wrapText="1"/>
    </xf>
    <xf numFmtId="177" fontId="15" fillId="0" borderId="90" xfId="1" applyNumberFormat="1" applyFont="1" applyBorder="1" applyAlignment="1">
      <alignment horizontal="center" vertical="center"/>
    </xf>
    <xf numFmtId="177" fontId="15" fillId="0" borderId="91" xfId="1" applyNumberFormat="1" applyFont="1" applyBorder="1" applyAlignment="1">
      <alignment horizontal="center" vertical="center"/>
    </xf>
    <xf numFmtId="179" fontId="13" fillId="0" borderId="91" xfId="1" applyNumberFormat="1" applyFont="1" applyBorder="1" applyAlignment="1">
      <alignment horizontal="center"/>
    </xf>
    <xf numFmtId="179" fontId="13" fillId="0" borderId="92" xfId="1" applyNumberFormat="1" applyFont="1" applyBorder="1" applyAlignment="1">
      <alignment horizontal="center"/>
    </xf>
    <xf numFmtId="0" fontId="9" fillId="0" borderId="22" xfId="1" applyFont="1" applyBorder="1" applyAlignment="1">
      <alignment vertical="center"/>
    </xf>
    <xf numFmtId="0" fontId="9" fillId="0" borderId="23" xfId="1" applyFont="1" applyBorder="1" applyAlignment="1">
      <alignment vertical="center"/>
    </xf>
    <xf numFmtId="0" fontId="14" fillId="0" borderId="0" xfId="1" applyFont="1" applyAlignment="1">
      <alignment vertical="center"/>
    </xf>
    <xf numFmtId="0" fontId="9" fillId="0" borderId="0" xfId="1" applyFont="1" applyAlignment="1">
      <alignment horizontal="center" vertical="center"/>
    </xf>
    <xf numFmtId="0" fontId="9" fillId="0" borderId="48" xfId="1" applyFont="1" applyBorder="1" applyAlignment="1">
      <alignment vertical="center"/>
    </xf>
    <xf numFmtId="0" fontId="9" fillId="0" borderId="12" xfId="1" applyFont="1" applyBorder="1" applyAlignment="1">
      <alignment vertical="center"/>
    </xf>
    <xf numFmtId="0" fontId="60" fillId="0" borderId="0" xfId="1" applyFont="1" applyAlignment="1">
      <alignment vertical="center"/>
    </xf>
    <xf numFmtId="0" fontId="9" fillId="2" borderId="7" xfId="1" applyFont="1" applyFill="1" applyBorder="1" applyAlignment="1">
      <alignment vertical="top" wrapText="1"/>
    </xf>
    <xf numFmtId="0" fontId="9" fillId="2" borderId="0" xfId="1" applyFont="1" applyFill="1" applyAlignment="1">
      <alignment vertical="top" wrapText="1"/>
    </xf>
    <xf numFmtId="0" fontId="9" fillId="2" borderId="0" xfId="1" applyFont="1" applyFill="1" applyAlignment="1">
      <alignment vertical="top"/>
    </xf>
    <xf numFmtId="0" fontId="9" fillId="2" borderId="125" xfId="1" applyFont="1" applyFill="1" applyBorder="1" applyAlignment="1">
      <alignment vertical="center"/>
    </xf>
    <xf numFmtId="0" fontId="9" fillId="2" borderId="0" xfId="1" applyFont="1" applyFill="1" applyAlignment="1">
      <alignment horizontal="right" vertical="center"/>
    </xf>
    <xf numFmtId="0" fontId="9" fillId="2" borderId="0" xfId="1" applyFont="1" applyFill="1" applyAlignment="1">
      <alignment horizontal="center" vertical="center"/>
    </xf>
    <xf numFmtId="0" fontId="9" fillId="2" borderId="125" xfId="1" applyFont="1" applyFill="1" applyBorder="1" applyAlignment="1">
      <alignment horizontal="center" vertical="center"/>
    </xf>
    <xf numFmtId="0" fontId="9" fillId="0" borderId="23" xfId="1" applyFont="1" applyBorder="1" applyAlignment="1">
      <alignment horizontal="right" vertical="center"/>
    </xf>
    <xf numFmtId="0" fontId="23" fillId="0" borderId="0" xfId="0" applyFont="1">
      <alignment vertical="center"/>
    </xf>
    <xf numFmtId="0" fontId="0" fillId="0" borderId="37" xfId="0" applyBorder="1" applyAlignment="1">
      <alignment horizontal="center" vertical="center"/>
    </xf>
    <xf numFmtId="0" fontId="0" fillId="0" borderId="37" xfId="0" applyBorder="1" applyAlignment="1">
      <alignment horizontal="center" vertical="center" wrapText="1"/>
    </xf>
    <xf numFmtId="0" fontId="0" fillId="0" borderId="85" xfId="0" applyBorder="1" applyAlignment="1">
      <alignment horizontal="center" vertical="center"/>
    </xf>
    <xf numFmtId="0" fontId="0" fillId="0" borderId="85" xfId="0" applyBorder="1" applyAlignment="1">
      <alignment horizontal="center" vertical="center" wrapText="1"/>
    </xf>
    <xf numFmtId="0" fontId="0" fillId="0" borderId="85" xfId="0" applyBorder="1">
      <alignment vertical="center"/>
    </xf>
    <xf numFmtId="0" fontId="0" fillId="0" borderId="85" xfId="0"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xf>
    <xf numFmtId="0" fontId="0" fillId="0" borderId="135" xfId="0" applyBorder="1" applyAlignment="1">
      <alignment horizontal="center" vertical="center"/>
    </xf>
    <xf numFmtId="0" fontId="0" fillId="0" borderId="135" xfId="0" applyBorder="1" applyAlignment="1">
      <alignment horizontal="center" vertical="center" wrapText="1"/>
    </xf>
    <xf numFmtId="0" fontId="0" fillId="0" borderId="135" xfId="0" applyBorder="1">
      <alignment vertical="center"/>
    </xf>
    <xf numFmtId="0" fontId="0" fillId="0" borderId="135" xfId="0" applyBorder="1" applyAlignment="1">
      <alignment horizontal="right" vertical="center"/>
    </xf>
    <xf numFmtId="0" fontId="0" fillId="0" borderId="50" xfId="0" applyBorder="1">
      <alignment vertical="center"/>
    </xf>
    <xf numFmtId="0" fontId="0" fillId="0" borderId="49" xfId="0" applyBorder="1">
      <alignment vertical="center"/>
    </xf>
    <xf numFmtId="58" fontId="0" fillId="0" borderId="0" xfId="0" applyNumberFormat="1" applyAlignment="1">
      <alignment horizontal="right" vertical="center"/>
    </xf>
    <xf numFmtId="186" fontId="0" fillId="0" borderId="0" xfId="0" applyNumberFormat="1" applyAlignment="1">
      <alignment horizontal="right" vertical="center"/>
    </xf>
    <xf numFmtId="0" fontId="0" fillId="0" borderId="17" xfId="0" applyBorder="1">
      <alignment vertical="center"/>
    </xf>
    <xf numFmtId="0" fontId="0" fillId="0" borderId="3" xfId="0" applyBorder="1">
      <alignment vertical="center"/>
    </xf>
    <xf numFmtId="0" fontId="0" fillId="0" borderId="16" xfId="0" applyBorder="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3" fillId="0" borderId="238" xfId="0" applyFont="1" applyBorder="1" applyAlignment="1">
      <alignment horizontal="center" vertical="center" wrapText="1"/>
    </xf>
    <xf numFmtId="0" fontId="3" fillId="0" borderId="239" xfId="0" applyFont="1" applyBorder="1" applyAlignment="1">
      <alignment horizontal="center" vertical="center" wrapText="1"/>
    </xf>
    <xf numFmtId="0" fontId="3" fillId="0" borderId="263" xfId="0" applyFont="1" applyBorder="1" applyAlignment="1">
      <alignment horizontal="center" vertical="center" wrapText="1"/>
    </xf>
    <xf numFmtId="0" fontId="3" fillId="0" borderId="240"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justify" vertical="center" wrapText="1"/>
    </xf>
    <xf numFmtId="0" fontId="28" fillId="0" borderId="135" xfId="3" applyBorder="1"/>
    <xf numFmtId="0" fontId="51" fillId="5" borderId="37" xfId="4" applyFont="1" applyFill="1" applyBorder="1" applyAlignment="1">
      <alignment horizontal="center" vertical="center" wrapText="1"/>
    </xf>
    <xf numFmtId="0" fontId="51" fillId="5" borderId="131" xfId="4" applyFont="1" applyFill="1" applyBorder="1" applyAlignment="1">
      <alignment horizontal="center" vertical="center" wrapText="1"/>
    </xf>
    <xf numFmtId="0" fontId="30" fillId="5" borderId="37" xfId="4" applyFont="1" applyFill="1" applyBorder="1" applyAlignment="1">
      <alignment horizontal="center" vertical="center" wrapText="1"/>
    </xf>
    <xf numFmtId="38" fontId="51" fillId="5" borderId="37" xfId="2" applyFont="1" applyFill="1" applyBorder="1" applyAlignment="1">
      <alignment horizontal="center" vertical="center" wrapText="1"/>
    </xf>
    <xf numFmtId="179" fontId="51" fillId="5" borderId="37" xfId="2" applyNumberFormat="1" applyFont="1" applyFill="1" applyBorder="1" applyAlignment="1">
      <alignment horizontal="center" vertical="center" wrapText="1"/>
    </xf>
    <xf numFmtId="179" fontId="51" fillId="5" borderId="131" xfId="2" applyNumberFormat="1" applyFont="1" applyFill="1" applyBorder="1" applyAlignment="1">
      <alignment horizontal="center" vertical="center" wrapText="1"/>
    </xf>
    <xf numFmtId="38" fontId="51" fillId="5" borderId="37" xfId="5" applyFont="1" applyFill="1" applyBorder="1" applyAlignment="1">
      <alignment horizontal="center" vertical="center" wrapText="1"/>
    </xf>
    <xf numFmtId="38" fontId="51" fillId="5" borderId="131" xfId="5" applyFont="1" applyFill="1" applyBorder="1" applyAlignment="1">
      <alignment horizontal="center" vertical="center" wrapText="1"/>
    </xf>
    <xf numFmtId="0" fontId="55" fillId="0" borderId="0" xfId="0" applyFont="1">
      <alignment vertical="center"/>
    </xf>
    <xf numFmtId="187" fontId="52" fillId="7" borderId="37" xfId="0" applyNumberFormat="1" applyFont="1" applyFill="1" applyBorder="1" applyAlignment="1" applyProtection="1">
      <alignment horizontal="center" vertical="center" shrinkToFit="1"/>
      <protection locked="0"/>
    </xf>
    <xf numFmtId="177" fontId="46" fillId="0" borderId="47" xfId="4" applyNumberFormat="1" applyFont="1" applyBorder="1" applyAlignment="1">
      <alignment horizontal="center" vertical="center"/>
    </xf>
    <xf numFmtId="177" fontId="43" fillId="3" borderId="265" xfId="4" applyNumberFormat="1" applyFont="1" applyFill="1" applyBorder="1" applyAlignment="1">
      <alignment horizontal="center" vertical="center"/>
    </xf>
    <xf numFmtId="177" fontId="46" fillId="4" borderId="266" xfId="4" applyNumberFormat="1" applyFont="1" applyFill="1" applyBorder="1" applyAlignment="1">
      <alignment horizontal="center" vertical="center"/>
    </xf>
    <xf numFmtId="177" fontId="46" fillId="4" borderId="248" xfId="4" applyNumberFormat="1" applyFont="1" applyFill="1" applyBorder="1" applyAlignment="1">
      <alignment horizontal="center" vertical="center"/>
    </xf>
    <xf numFmtId="177" fontId="46" fillId="0" borderId="267" xfId="4" applyNumberFormat="1" applyFont="1" applyBorder="1" applyAlignment="1">
      <alignment horizontal="center" vertical="center"/>
    </xf>
    <xf numFmtId="177" fontId="43" fillId="3" borderId="180" xfId="4" applyNumberFormat="1" applyFont="1" applyFill="1" applyBorder="1" applyAlignment="1">
      <alignment horizontal="center" vertical="center"/>
    </xf>
    <xf numFmtId="177" fontId="43" fillId="3" borderId="39" xfId="4" applyNumberFormat="1" applyFont="1" applyFill="1" applyBorder="1" applyAlignment="1">
      <alignment horizontal="center" vertical="center"/>
    </xf>
    <xf numFmtId="177" fontId="43" fillId="3" borderId="268" xfId="4" applyNumberFormat="1" applyFont="1" applyFill="1" applyBorder="1" applyAlignment="1">
      <alignment horizontal="center" vertical="center"/>
    </xf>
    <xf numFmtId="177" fontId="9" fillId="0" borderId="0" xfId="1" applyNumberFormat="1" applyFont="1" applyAlignment="1">
      <alignment vertical="center"/>
    </xf>
    <xf numFmtId="0" fontId="9" fillId="0" borderId="37" xfId="1" applyFont="1" applyBorder="1" applyAlignment="1">
      <alignment horizontal="center" vertical="center"/>
    </xf>
    <xf numFmtId="0" fontId="52" fillId="0" borderId="0" xfId="0" applyFont="1" applyAlignment="1" applyProtection="1">
      <alignment horizontal="center" vertical="center" shrinkToFit="1"/>
      <protection locked="0"/>
    </xf>
    <xf numFmtId="38" fontId="51" fillId="0" borderId="0" xfId="2" applyFont="1" applyFill="1" applyBorder="1" applyAlignment="1">
      <alignment horizontal="center" vertical="center" wrapText="1"/>
    </xf>
    <xf numFmtId="0" fontId="53" fillId="0" borderId="0" xfId="4" applyFont="1" applyAlignment="1">
      <alignment horizontal="center" vertical="center" wrapText="1"/>
    </xf>
    <xf numFmtId="0" fontId="51" fillId="0" borderId="0" xfId="4" applyFont="1" applyAlignment="1">
      <alignment horizontal="center" vertical="center" wrapText="1"/>
    </xf>
    <xf numFmtId="38" fontId="51" fillId="0" borderId="0" xfId="5" applyFont="1" applyFill="1" applyBorder="1" applyAlignment="1">
      <alignment horizontal="right" vertical="center" wrapText="1"/>
    </xf>
    <xf numFmtId="179" fontId="51" fillId="0" borderId="0" xfId="2" applyNumberFormat="1" applyFont="1" applyFill="1" applyBorder="1" applyAlignment="1">
      <alignment horizontal="right" vertical="center" wrapText="1"/>
    </xf>
    <xf numFmtId="12" fontId="51" fillId="0" borderId="0" xfId="2" applyNumberFormat="1" applyFont="1" applyFill="1" applyBorder="1" applyAlignment="1">
      <alignment horizontal="center" vertical="center" wrapText="1"/>
    </xf>
    <xf numFmtId="179" fontId="51" fillId="0" borderId="0" xfId="4" applyNumberFormat="1" applyFont="1" applyAlignment="1">
      <alignment horizontal="center" vertical="center" wrapText="1"/>
    </xf>
    <xf numFmtId="187" fontId="52" fillId="7" borderId="0" xfId="0" applyNumberFormat="1" applyFont="1" applyFill="1" applyAlignment="1" applyProtection="1">
      <alignment horizontal="center" vertical="center" shrinkToFit="1"/>
      <protection locked="0"/>
    </xf>
    <xf numFmtId="9" fontId="51" fillId="0" borderId="0" xfId="4" applyNumberFormat="1" applyFont="1" applyAlignment="1">
      <alignment horizontal="center" vertical="center" wrapText="1"/>
    </xf>
    <xf numFmtId="58" fontId="51" fillId="0" borderId="0" xfId="4" applyNumberFormat="1" applyFont="1" applyAlignment="1">
      <alignment horizontal="center" vertical="center" wrapText="1"/>
    </xf>
    <xf numFmtId="0" fontId="9" fillId="2" borderId="144" xfId="1" applyFont="1" applyFill="1" applyBorder="1" applyAlignment="1">
      <alignment vertical="center"/>
    </xf>
    <xf numFmtId="0" fontId="9" fillId="2" borderId="143" xfId="1" applyFont="1" applyFill="1" applyBorder="1" applyAlignment="1">
      <alignment vertical="center"/>
    </xf>
    <xf numFmtId="0" fontId="14" fillId="2" borderId="87" xfId="1" applyFont="1" applyFill="1" applyBorder="1" applyAlignment="1">
      <alignment vertical="center" wrapText="1"/>
    </xf>
    <xf numFmtId="0" fontId="8" fillId="0" borderId="0" xfId="1" applyAlignment="1">
      <alignment horizontal="center"/>
    </xf>
    <xf numFmtId="0" fontId="60" fillId="0" borderId="0" xfId="1" applyFont="1" applyAlignment="1">
      <alignment horizontal="center" vertical="center"/>
    </xf>
    <xf numFmtId="0" fontId="64" fillId="0" borderId="0" xfId="1" applyFont="1" applyAlignment="1">
      <alignment vertical="center"/>
    </xf>
    <xf numFmtId="0" fontId="64" fillId="0" borderId="37" xfId="1" applyFont="1" applyBorder="1" applyAlignment="1">
      <alignment vertical="center"/>
    </xf>
    <xf numFmtId="0" fontId="64" fillId="0" borderId="0" xfId="1" applyFont="1"/>
    <xf numFmtId="0" fontId="10" fillId="8" borderId="0" xfId="1" applyFont="1" applyFill="1" applyAlignment="1">
      <alignment horizontal="center" vertical="center" shrinkToFit="1"/>
    </xf>
    <xf numFmtId="0" fontId="9" fillId="0" borderId="47" xfId="1" applyFont="1" applyBorder="1" applyAlignment="1">
      <alignment horizontal="right" vertical="center"/>
    </xf>
    <xf numFmtId="0" fontId="9" fillId="8" borderId="48" xfId="1" applyFont="1" applyFill="1" applyBorder="1" applyAlignment="1">
      <alignment vertical="center"/>
    </xf>
    <xf numFmtId="0" fontId="9" fillId="8" borderId="0" xfId="1" applyFont="1" applyFill="1" applyAlignment="1">
      <alignment vertical="center"/>
    </xf>
    <xf numFmtId="0" fontId="65" fillId="0" borderId="0" xfId="1" applyFont="1" applyAlignment="1">
      <alignment horizontal="center" vertical="center"/>
    </xf>
    <xf numFmtId="0" fontId="66" fillId="0" borderId="0" xfId="1" applyFont="1" applyAlignment="1">
      <alignment vertical="center"/>
    </xf>
    <xf numFmtId="0" fontId="68" fillId="0" borderId="0" xfId="1" applyFont="1"/>
    <xf numFmtId="0" fontId="64" fillId="0" borderId="37" xfId="1" applyFont="1" applyBorder="1" applyAlignment="1">
      <alignment vertical="center" wrapText="1"/>
    </xf>
    <xf numFmtId="0" fontId="67" fillId="0" borderId="37" xfId="1" applyFont="1" applyBorder="1" applyAlignment="1">
      <alignment vertical="center" wrapText="1"/>
    </xf>
    <xf numFmtId="0" fontId="14" fillId="2" borderId="118" xfId="1" applyFont="1" applyFill="1" applyBorder="1" applyAlignment="1">
      <alignment horizontal="right" vertical="center"/>
    </xf>
    <xf numFmtId="0" fontId="10" fillId="0" borderId="0" xfId="1" applyFont="1" applyAlignment="1">
      <alignment horizontal="center"/>
    </xf>
    <xf numFmtId="0" fontId="69" fillId="5" borderId="37" xfId="3" applyFont="1" applyFill="1" applyBorder="1" applyAlignment="1">
      <alignment wrapText="1"/>
    </xf>
    <xf numFmtId="0" fontId="28" fillId="5" borderId="37" xfId="3" applyFill="1" applyBorder="1" applyAlignment="1">
      <alignment wrapText="1"/>
    </xf>
    <xf numFmtId="0" fontId="0" fillId="0" borderId="0" xfId="0" applyAlignment="1">
      <alignment vertical="top"/>
    </xf>
    <xf numFmtId="0" fontId="0" fillId="0" borderId="276" xfId="0" applyBorder="1">
      <alignment vertical="center"/>
    </xf>
    <xf numFmtId="0" fontId="0" fillId="0" borderId="276" xfId="0" applyBorder="1" applyAlignment="1">
      <alignment horizontal="center" vertical="center"/>
    </xf>
    <xf numFmtId="0" fontId="0" fillId="8" borderId="37" xfId="0" applyFill="1" applyBorder="1" applyAlignment="1">
      <alignment horizontal="center" vertical="center"/>
    </xf>
    <xf numFmtId="0" fontId="0" fillId="8" borderId="37" xfId="0" applyFill="1" applyBorder="1" applyAlignment="1">
      <alignment horizontal="center" vertical="center" wrapText="1"/>
    </xf>
    <xf numFmtId="0" fontId="0" fillId="8" borderId="37" xfId="0" applyFill="1" applyBorder="1">
      <alignment vertical="center"/>
    </xf>
    <xf numFmtId="0" fontId="26" fillId="8" borderId="37" xfId="0" applyFont="1" applyFill="1" applyBorder="1">
      <alignment vertical="center"/>
    </xf>
    <xf numFmtId="0" fontId="26" fillId="8" borderId="37" xfId="0" applyFont="1" applyFill="1" applyBorder="1" applyAlignment="1">
      <alignment horizontal="center" vertical="center"/>
    </xf>
    <xf numFmtId="0" fontId="26" fillId="8" borderId="37" xfId="0" applyFont="1" applyFill="1" applyBorder="1" applyAlignment="1">
      <alignment horizontal="center" vertical="center" wrapText="1"/>
    </xf>
    <xf numFmtId="0" fontId="0" fillId="0" borderId="17" xfId="0" applyBorder="1" applyAlignment="1">
      <alignment vertical="top"/>
    </xf>
    <xf numFmtId="0" fontId="0" fillId="0" borderId="3" xfId="0" applyBorder="1" applyAlignment="1">
      <alignment vertical="top"/>
    </xf>
    <xf numFmtId="0" fontId="0" fillId="0" borderId="16" xfId="0" applyBorder="1" applyAlignment="1">
      <alignment vertical="top"/>
    </xf>
    <xf numFmtId="0" fontId="0" fillId="0" borderId="26" xfId="0" applyBorder="1" applyAlignment="1">
      <alignment vertical="top"/>
    </xf>
    <xf numFmtId="0" fontId="0" fillId="0" borderId="45" xfId="0" applyBorder="1" applyAlignment="1">
      <alignment vertical="top"/>
    </xf>
    <xf numFmtId="0" fontId="0" fillId="8" borderId="26" xfId="0" applyFill="1" applyBorder="1" applyAlignment="1">
      <alignment vertical="top"/>
    </xf>
    <xf numFmtId="0" fontId="0" fillId="0" borderId="40" xfId="0" applyBorder="1" applyAlignment="1">
      <alignment horizontal="right" vertical="top"/>
    </xf>
    <xf numFmtId="0" fontId="0" fillId="0" borderId="26" xfId="0" applyBorder="1" applyAlignment="1">
      <alignment horizontal="right" vertical="top"/>
    </xf>
    <xf numFmtId="190" fontId="0" fillId="8" borderId="26" xfId="0" applyNumberFormat="1" applyFill="1" applyBorder="1" applyAlignment="1">
      <alignment horizontal="left" vertical="top"/>
    </xf>
    <xf numFmtId="0" fontId="0" fillId="8" borderId="131" xfId="0" applyFill="1" applyBorder="1" applyAlignment="1">
      <alignment horizontal="center" vertical="center"/>
    </xf>
    <xf numFmtId="0" fontId="0" fillId="8" borderId="131" xfId="0" applyFill="1" applyBorder="1" applyAlignment="1">
      <alignment horizontal="center" vertical="center" wrapText="1"/>
    </xf>
    <xf numFmtId="0" fontId="0" fillId="8" borderId="131" xfId="0" applyFill="1" applyBorder="1">
      <alignment vertical="center"/>
    </xf>
    <xf numFmtId="179" fontId="0" fillId="8" borderId="131" xfId="0" applyNumberFormat="1" applyFill="1" applyBorder="1" applyAlignment="1">
      <alignment horizontal="right" vertical="center" wrapText="1"/>
    </xf>
    <xf numFmtId="179" fontId="0" fillId="8" borderId="37" xfId="0" applyNumberFormat="1" applyFill="1" applyBorder="1" applyAlignment="1">
      <alignment horizontal="right" vertical="center"/>
    </xf>
    <xf numFmtId="179" fontId="26" fillId="8" borderId="37" xfId="0" applyNumberFormat="1" applyFont="1" applyFill="1" applyBorder="1" applyAlignment="1">
      <alignment horizontal="right" vertical="center"/>
    </xf>
    <xf numFmtId="179" fontId="0" fillId="8" borderId="37" xfId="0" applyNumberFormat="1" applyFill="1" applyBorder="1">
      <alignment vertical="center"/>
    </xf>
    <xf numFmtId="0" fontId="0" fillId="0" borderId="50" xfId="0" applyBorder="1" applyAlignment="1">
      <alignment vertical="top" wrapText="1"/>
    </xf>
    <xf numFmtId="0" fontId="0" fillId="0" borderId="49" xfId="0" applyBorder="1" applyAlignment="1">
      <alignment vertical="top"/>
    </xf>
    <xf numFmtId="0" fontId="0" fillId="0" borderId="0" xfId="0" applyAlignment="1">
      <alignment horizontal="left" vertical="center"/>
    </xf>
    <xf numFmtId="186" fontId="0" fillId="0" borderId="0" xfId="0" applyNumberFormat="1" applyAlignment="1">
      <alignment horizontal="left" vertical="center"/>
    </xf>
    <xf numFmtId="0" fontId="0" fillId="0" borderId="50" xfId="0" applyBorder="1" applyAlignment="1">
      <alignment horizontal="center" vertical="top" wrapText="1"/>
    </xf>
    <xf numFmtId="0" fontId="0" fillId="0" borderId="0" xfId="0" applyAlignment="1">
      <alignment horizontal="center" vertical="top"/>
    </xf>
    <xf numFmtId="0" fontId="0" fillId="0" borderId="49" xfId="0" applyBorder="1" applyAlignment="1">
      <alignment horizontal="center" vertical="top"/>
    </xf>
    <xf numFmtId="0" fontId="10" fillId="0" borderId="0" xfId="1" applyFont="1"/>
    <xf numFmtId="188" fontId="0" fillId="8" borderId="131" xfId="0" applyNumberFormat="1" applyFill="1" applyBorder="1" applyAlignment="1">
      <alignment horizontal="right" vertical="center" wrapText="1"/>
    </xf>
    <xf numFmtId="188" fontId="0" fillId="8" borderId="37" xfId="0" applyNumberFormat="1" applyFill="1" applyBorder="1" applyAlignment="1">
      <alignment horizontal="right" vertical="center"/>
    </xf>
    <xf numFmtId="188" fontId="26" fillId="8" borderId="37" xfId="0" applyNumberFormat="1" applyFont="1" applyFill="1" applyBorder="1" applyAlignment="1">
      <alignment horizontal="right" vertical="center"/>
    </xf>
    <xf numFmtId="0" fontId="0" fillId="0" borderId="8" xfId="0" applyBorder="1" applyAlignment="1">
      <alignment vertical="center" wrapText="1"/>
    </xf>
    <xf numFmtId="0" fontId="0" fillId="0" borderId="39" xfId="0" applyBorder="1" applyAlignment="1">
      <alignment vertical="center" wrapText="1"/>
    </xf>
    <xf numFmtId="0" fontId="26" fillId="0" borderId="8" xfId="0" applyFont="1" applyBorder="1" applyAlignment="1">
      <alignment vertical="center" wrapText="1"/>
    </xf>
    <xf numFmtId="179" fontId="26" fillId="0" borderId="8" xfId="0" applyNumberFormat="1" applyFont="1" applyBorder="1" applyAlignment="1">
      <alignment vertical="center" wrapText="1"/>
    </xf>
    <xf numFmtId="0" fontId="26" fillId="0" borderId="39" xfId="0" applyFont="1" applyBorder="1" applyAlignment="1">
      <alignment vertical="center" wrapText="1"/>
    </xf>
    <xf numFmtId="0" fontId="0" fillId="0" borderId="38" xfId="0" applyBorder="1" applyAlignment="1"/>
    <xf numFmtId="0" fontId="26" fillId="0" borderId="38" xfId="0" applyFont="1" applyBorder="1" applyAlignment="1"/>
    <xf numFmtId="0" fontId="0" fillId="0" borderId="8" xfId="0" applyBorder="1" applyAlignment="1">
      <alignment horizontal="right" vertical="top" wrapText="1"/>
    </xf>
    <xf numFmtId="0" fontId="0" fillId="0" borderId="8" xfId="0" applyBorder="1" applyAlignment="1">
      <alignment vertical="top" wrapText="1"/>
    </xf>
    <xf numFmtId="0" fontId="9" fillId="9" borderId="0" xfId="1" applyFont="1" applyFill="1" applyAlignment="1">
      <alignment vertical="center"/>
    </xf>
    <xf numFmtId="0" fontId="10" fillId="0" borderId="48" xfId="1" applyFont="1" applyBorder="1" applyAlignment="1">
      <alignment horizontal="center" vertical="center" shrinkToFit="1"/>
    </xf>
    <xf numFmtId="0" fontId="10" fillId="0" borderId="0" xfId="1" applyFont="1" applyAlignment="1">
      <alignment horizontal="center" vertical="center" shrinkToFit="1"/>
    </xf>
    <xf numFmtId="0" fontId="14" fillId="0" borderId="12" xfId="1" applyFont="1" applyBorder="1" applyAlignment="1">
      <alignment vertical="center"/>
    </xf>
    <xf numFmtId="0" fontId="77" fillId="0" borderId="0" xfId="1" applyFont="1"/>
    <xf numFmtId="0" fontId="78" fillId="0" borderId="0" xfId="1" applyFont="1"/>
    <xf numFmtId="0" fontId="79" fillId="0" borderId="144" xfId="1" applyFont="1" applyBorder="1" applyAlignment="1">
      <alignment vertical="center"/>
    </xf>
    <xf numFmtId="0" fontId="79" fillId="0" borderId="279" xfId="1" applyFont="1" applyBorder="1" applyAlignment="1">
      <alignment vertical="center"/>
    </xf>
    <xf numFmtId="0" fontId="79" fillId="0" borderId="280" xfId="1" applyFont="1" applyBorder="1" applyAlignment="1">
      <alignment vertical="center"/>
    </xf>
    <xf numFmtId="0" fontId="79" fillId="0" borderId="144" xfId="1" applyFont="1" applyBorder="1" applyAlignment="1">
      <alignment vertical="center" wrapText="1"/>
    </xf>
    <xf numFmtId="0" fontId="79" fillId="0" borderId="279" xfId="1" applyFont="1" applyBorder="1" applyAlignment="1">
      <alignment vertical="center" wrapText="1"/>
    </xf>
    <xf numFmtId="0" fontId="79" fillId="6" borderId="280" xfId="1" applyFont="1" applyFill="1" applyBorder="1" applyAlignment="1">
      <alignment vertical="center"/>
    </xf>
    <xf numFmtId="0" fontId="78" fillId="6" borderId="0" xfId="1" applyFont="1" applyFill="1"/>
    <xf numFmtId="0" fontId="79" fillId="0" borderId="0" xfId="1" applyFont="1" applyAlignment="1">
      <alignment horizontal="center" vertical="center"/>
    </xf>
    <xf numFmtId="0" fontId="79" fillId="0" borderId="0" xfId="1" applyFont="1" applyAlignment="1">
      <alignment vertical="center"/>
    </xf>
    <xf numFmtId="0" fontId="77" fillId="0" borderId="0" xfId="1" applyFont="1" applyAlignment="1">
      <alignment horizontal="left" vertical="center" readingOrder="1"/>
    </xf>
    <xf numFmtId="0" fontId="78" fillId="0" borderId="0" xfId="1" applyFont="1" applyAlignment="1">
      <alignment horizontal="left" vertical="center" readingOrder="1"/>
    </xf>
    <xf numFmtId="0" fontId="4" fillId="0" borderId="241" xfId="0" applyFont="1" applyBorder="1" applyAlignment="1">
      <alignment horizontal="justify" vertical="center" wrapText="1"/>
    </xf>
    <xf numFmtId="0" fontId="4" fillId="0" borderId="242" xfId="0" applyFont="1" applyBorder="1" applyAlignment="1">
      <alignment horizontal="justify" vertical="center" wrapText="1"/>
    </xf>
    <xf numFmtId="0" fontId="4" fillId="0" borderId="242" xfId="0" applyFont="1" applyBorder="1" applyAlignment="1">
      <alignment horizontal="right" vertical="center" wrapText="1"/>
    </xf>
    <xf numFmtId="0" fontId="4" fillId="0" borderId="264" xfId="0" applyFont="1" applyBorder="1" applyAlignment="1">
      <alignment horizontal="right" vertical="center" wrapText="1"/>
    </xf>
    <xf numFmtId="0" fontId="4" fillId="0" borderId="281" xfId="0" applyFont="1" applyBorder="1" applyAlignment="1">
      <alignment horizontal="center" vertical="center" wrapText="1"/>
    </xf>
    <xf numFmtId="0" fontId="80" fillId="2" borderId="50" xfId="1" applyFont="1" applyFill="1" applyBorder="1" applyAlignment="1">
      <alignment vertical="center"/>
    </xf>
    <xf numFmtId="0" fontId="80" fillId="2" borderId="0" xfId="1" applyFont="1" applyFill="1" applyAlignment="1">
      <alignment horizontal="center" vertical="center"/>
    </xf>
    <xf numFmtId="0" fontId="80" fillId="2" borderId="0" xfId="1" applyFont="1" applyFill="1" applyAlignment="1">
      <alignment vertical="center"/>
    </xf>
    <xf numFmtId="0" fontId="81" fillId="2" borderId="0" xfId="1" applyFont="1" applyFill="1" applyAlignment="1">
      <alignment vertical="center"/>
    </xf>
    <xf numFmtId="0" fontId="80" fillId="2" borderId="26" xfId="1" applyFont="1" applyFill="1" applyBorder="1" applyAlignment="1">
      <alignment horizontal="center" vertical="center"/>
    </xf>
    <xf numFmtId="0" fontId="80" fillId="2" borderId="26" xfId="1" applyFont="1" applyFill="1" applyBorder="1" applyAlignment="1">
      <alignment vertical="center"/>
    </xf>
    <xf numFmtId="0" fontId="81" fillId="2" borderId="26" xfId="1" applyFont="1" applyFill="1" applyBorder="1" applyAlignment="1">
      <alignment vertical="center"/>
    </xf>
    <xf numFmtId="0" fontId="9" fillId="2" borderId="3" xfId="1" applyFont="1" applyFill="1" applyBorder="1" applyAlignment="1">
      <alignment horizontal="center" vertical="center"/>
    </xf>
    <xf numFmtId="0" fontId="82" fillId="8" borderId="48" xfId="1" applyFont="1" applyFill="1" applyBorder="1" applyAlignment="1">
      <alignment vertical="center"/>
    </xf>
    <xf numFmtId="0" fontId="83" fillId="0" borderId="242" xfId="0" applyFont="1" applyBorder="1" applyAlignment="1">
      <alignment horizontal="justify" vertical="center" wrapText="1"/>
    </xf>
    <xf numFmtId="0" fontId="85" fillId="0" borderId="37" xfId="4" applyFont="1" applyBorder="1" applyAlignment="1">
      <alignment horizontal="center" vertical="center" wrapText="1"/>
    </xf>
    <xf numFmtId="0" fontId="85" fillId="5" borderId="85" xfId="4" applyFont="1" applyFill="1" applyBorder="1" applyAlignment="1">
      <alignment vertical="center" wrapText="1"/>
    </xf>
    <xf numFmtId="0" fontId="85" fillId="0" borderId="37" xfId="4" applyFont="1" applyBorder="1" applyAlignment="1">
      <alignment horizontal="left" vertical="center" wrapText="1"/>
    </xf>
    <xf numFmtId="0" fontId="86" fillId="0" borderId="0" xfId="1" applyFont="1"/>
    <xf numFmtId="0" fontId="64" fillId="0" borderId="131" xfId="1" applyFont="1" applyBorder="1" applyAlignment="1">
      <alignment vertical="center" wrapText="1"/>
    </xf>
    <xf numFmtId="0" fontId="88" fillId="0" borderId="0" xfId="0" applyFont="1">
      <alignment vertical="center"/>
    </xf>
    <xf numFmtId="0" fontId="63" fillId="6" borderId="3" xfId="4" applyFont="1" applyFill="1" applyBorder="1"/>
    <xf numFmtId="0" fontId="63" fillId="6" borderId="215" xfId="4" applyFont="1" applyFill="1" applyBorder="1"/>
    <xf numFmtId="0" fontId="89" fillId="6" borderId="3" xfId="4" applyFont="1" applyFill="1" applyBorder="1"/>
    <xf numFmtId="0" fontId="51" fillId="5" borderId="40" xfId="4" applyFont="1" applyFill="1" applyBorder="1" applyAlignment="1">
      <alignment vertical="center" wrapText="1"/>
    </xf>
    <xf numFmtId="0" fontId="51" fillId="5" borderId="39" xfId="4" applyFont="1" applyFill="1" applyBorder="1" applyAlignment="1">
      <alignment vertical="center" wrapText="1"/>
    </xf>
    <xf numFmtId="0" fontId="51" fillId="5" borderId="135" xfId="4" applyFont="1" applyFill="1" applyBorder="1" applyAlignment="1">
      <alignment horizontal="center" vertical="center" wrapText="1"/>
    </xf>
    <xf numFmtId="0" fontId="51" fillId="5" borderId="131" xfId="4" applyFont="1" applyFill="1" applyBorder="1" applyAlignment="1">
      <alignment vertical="center" wrapText="1"/>
    </xf>
    <xf numFmtId="0" fontId="26" fillId="0" borderId="0" xfId="0" applyFont="1">
      <alignment vertical="center"/>
    </xf>
    <xf numFmtId="0" fontId="90" fillId="0" borderId="0" xfId="3" applyFont="1"/>
    <xf numFmtId="0" fontId="51" fillId="0" borderId="26" xfId="4" applyFont="1" applyBorder="1" applyAlignment="1">
      <alignment horizontal="center" vertical="center" wrapText="1"/>
    </xf>
    <xf numFmtId="0" fontId="46" fillId="0" borderId="0" xfId="0" applyFont="1" applyAlignment="1">
      <alignment horizontal="right" vertical="center"/>
    </xf>
    <xf numFmtId="0" fontId="52" fillId="0" borderId="0" xfId="4" applyFont="1" applyAlignment="1">
      <alignment horizontal="center" vertical="center" shrinkToFit="1"/>
    </xf>
    <xf numFmtId="38" fontId="55" fillId="0" borderId="0" xfId="5" applyFont="1">
      <alignment vertical="center"/>
    </xf>
    <xf numFmtId="0" fontId="52" fillId="0" borderId="0" xfId="4" applyFont="1" applyAlignment="1" applyProtection="1">
      <alignment horizontal="center" vertical="center"/>
      <protection locked="0"/>
    </xf>
    <xf numFmtId="0" fontId="56" fillId="0" borderId="0" xfId="0" applyFont="1" applyAlignment="1">
      <alignment horizontal="center" vertical="center" wrapText="1"/>
    </xf>
    <xf numFmtId="0" fontId="46" fillId="0" borderId="0" xfId="0" applyFont="1">
      <alignment vertical="center"/>
    </xf>
    <xf numFmtId="38" fontId="26" fillId="0" borderId="0" xfId="5" applyFont="1">
      <alignment vertical="center"/>
    </xf>
    <xf numFmtId="0" fontId="91" fillId="0" borderId="0" xfId="4" applyFont="1" applyAlignment="1" applyProtection="1">
      <alignment horizontal="center" vertical="center"/>
      <protection locked="0"/>
    </xf>
    <xf numFmtId="0" fontId="35" fillId="0" borderId="0" xfId="3" applyFont="1"/>
    <xf numFmtId="0" fontId="46" fillId="0" borderId="0" xfId="0" applyFont="1" applyAlignment="1"/>
    <xf numFmtId="0" fontId="55" fillId="0" borderId="0" xfId="0" applyFont="1" applyAlignment="1">
      <alignment horizontal="center" vertical="center"/>
    </xf>
    <xf numFmtId="0" fontId="92" fillId="0" borderId="0" xfId="4" applyFont="1" applyAlignment="1">
      <alignment horizontal="left" vertical="center"/>
    </xf>
    <xf numFmtId="0" fontId="52" fillId="0" borderId="0" xfId="4" applyFont="1" applyAlignment="1">
      <alignment horizontal="center" vertical="center" wrapText="1"/>
    </xf>
    <xf numFmtId="0" fontId="0" fillId="10" borderId="0" xfId="0" applyFill="1" applyAlignment="1"/>
    <xf numFmtId="0" fontId="32" fillId="5" borderId="37" xfId="0" applyFont="1" applyFill="1" applyBorder="1" applyAlignment="1">
      <alignment horizontal="center" vertical="center"/>
    </xf>
    <xf numFmtId="0" fontId="0" fillId="0" borderId="0" xfId="0" applyAlignment="1"/>
    <xf numFmtId="0" fontId="32" fillId="0" borderId="37" xfId="0" applyFont="1" applyBorder="1" applyAlignment="1">
      <alignment horizontal="center" vertical="center"/>
    </xf>
    <xf numFmtId="0" fontId="64" fillId="0" borderId="37" xfId="1" applyFont="1" applyBorder="1" applyAlignment="1">
      <alignment vertical="center" wrapText="1"/>
    </xf>
    <xf numFmtId="0" fontId="9" fillId="0" borderId="37" xfId="1" applyFont="1" applyBorder="1" applyAlignment="1">
      <alignment horizontal="center" vertical="center"/>
    </xf>
    <xf numFmtId="0" fontId="9" fillId="0" borderId="37" xfId="1" applyFont="1" applyBorder="1" applyAlignment="1">
      <alignment horizontal="center" vertical="center" wrapText="1"/>
    </xf>
    <xf numFmtId="0" fontId="67" fillId="0" borderId="37" xfId="1" applyFont="1" applyBorder="1" applyAlignment="1">
      <alignment horizontal="center" vertical="center" wrapText="1"/>
    </xf>
    <xf numFmtId="0" fontId="64" fillId="0" borderId="37" xfId="1" applyFont="1" applyBorder="1" applyAlignment="1">
      <alignment vertical="center"/>
    </xf>
    <xf numFmtId="0" fontId="14" fillId="0" borderId="25" xfId="1" applyFont="1" applyBorder="1" applyAlignment="1">
      <alignment horizontal="center" vertical="center" textRotation="255" wrapText="1"/>
    </xf>
    <xf numFmtId="0" fontId="14" fillId="0" borderId="26" xfId="1" applyFont="1" applyBorder="1" applyAlignment="1">
      <alignment horizontal="center" vertical="center" textRotation="255" wrapText="1"/>
    </xf>
    <xf numFmtId="0" fontId="14" fillId="0" borderId="7" xfId="1" applyFont="1" applyBorder="1" applyAlignment="1">
      <alignment horizontal="center" vertical="center" textRotation="255" wrapText="1"/>
    </xf>
    <xf numFmtId="0" fontId="14" fillId="0" borderId="0" xfId="1" applyFont="1" applyAlignment="1">
      <alignment horizontal="center" vertical="center" textRotation="255" wrapText="1"/>
    </xf>
    <xf numFmtId="0" fontId="14" fillId="0" borderId="51" xfId="1" applyFont="1" applyBorder="1" applyAlignment="1">
      <alignment horizontal="center" vertical="center" textRotation="255" wrapText="1"/>
    </xf>
    <xf numFmtId="0" fontId="14" fillId="0" borderId="12" xfId="1" applyFont="1" applyBorder="1" applyAlignment="1">
      <alignment horizontal="center" vertical="center" textRotation="255" wrapText="1"/>
    </xf>
    <xf numFmtId="0" fontId="9" fillId="9" borderId="36" xfId="1" applyFont="1" applyFill="1" applyBorder="1" applyAlignment="1">
      <alignment horizontal="center" vertical="center"/>
    </xf>
    <xf numFmtId="0" fontId="9" fillId="9" borderId="26" xfId="1" applyFont="1" applyFill="1" applyBorder="1" applyAlignment="1">
      <alignment horizontal="center" vertical="center"/>
    </xf>
    <xf numFmtId="185" fontId="8" fillId="8" borderId="26" xfId="1" applyNumberFormat="1" applyFill="1" applyBorder="1" applyAlignment="1">
      <alignment horizontal="center" vertical="center"/>
    </xf>
    <xf numFmtId="185" fontId="8" fillId="8" borderId="27" xfId="1" applyNumberFormat="1" applyFill="1" applyBorder="1" applyAlignment="1">
      <alignment horizontal="center" vertical="center"/>
    </xf>
    <xf numFmtId="0" fontId="9" fillId="0" borderId="26" xfId="1" applyFont="1" applyBorder="1" applyAlignment="1">
      <alignment vertical="center" wrapText="1"/>
    </xf>
    <xf numFmtId="0" fontId="9" fillId="0" borderId="27" xfId="1" applyFont="1" applyBorder="1" applyAlignment="1">
      <alignment vertical="center" wrapText="1"/>
    </xf>
    <xf numFmtId="0" fontId="9" fillId="0" borderId="36" xfId="1" applyFont="1" applyBorder="1" applyAlignment="1">
      <alignment vertical="center" wrapText="1"/>
    </xf>
    <xf numFmtId="0" fontId="9" fillId="0" borderId="45" xfId="1" applyFont="1" applyBorder="1" applyAlignment="1">
      <alignment vertical="center" wrapText="1"/>
    </xf>
    <xf numFmtId="0" fontId="9" fillId="0" borderId="37" xfId="1" applyFont="1" applyBorder="1" applyAlignment="1">
      <alignment horizontal="center" vertical="distributed" textRotation="255" justifyLastLine="1"/>
    </xf>
    <xf numFmtId="0" fontId="9" fillId="0" borderId="116" xfId="1" applyFont="1" applyBorder="1" applyAlignment="1">
      <alignment horizontal="center" vertical="distributed" textRotation="255" justifyLastLine="1"/>
    </xf>
    <xf numFmtId="0" fontId="14" fillId="0" borderId="36" xfId="1" applyFont="1" applyBorder="1" applyAlignment="1">
      <alignment horizontal="left" vertical="top" wrapText="1"/>
    </xf>
    <xf numFmtId="0" fontId="14" fillId="0" borderId="26" xfId="1" applyFont="1" applyBorder="1" applyAlignment="1">
      <alignment horizontal="left" vertical="top" wrapText="1"/>
    </xf>
    <xf numFmtId="0" fontId="14" fillId="0" borderId="269" xfId="1" applyFont="1" applyBorder="1" applyAlignment="1">
      <alignment horizontal="left" vertical="top" wrapText="1"/>
    </xf>
    <xf numFmtId="0" fontId="14" fillId="0" borderId="270" xfId="1" applyFont="1" applyBorder="1" applyAlignment="1">
      <alignment horizontal="left" vertical="top" wrapText="1"/>
    </xf>
    <xf numFmtId="0" fontId="14" fillId="0" borderId="45" xfId="1" applyFont="1" applyBorder="1" applyAlignment="1">
      <alignment horizontal="left" vertical="top" wrapText="1"/>
    </xf>
    <xf numFmtId="0" fontId="14" fillId="8" borderId="15" xfId="1" applyFont="1" applyFill="1" applyBorder="1" applyAlignment="1">
      <alignment vertical="top" wrapText="1"/>
    </xf>
    <xf numFmtId="0" fontId="14" fillId="8" borderId="3" xfId="1" applyFont="1" applyFill="1" applyBorder="1" applyAlignment="1">
      <alignment vertical="top" wrapText="1"/>
    </xf>
    <xf numFmtId="0" fontId="14" fillId="8" borderId="271" xfId="1" applyFont="1" applyFill="1" applyBorder="1" applyAlignment="1">
      <alignment vertical="top" wrapText="1"/>
    </xf>
    <xf numFmtId="0" fontId="14" fillId="8" borderId="272" xfId="1" applyFont="1" applyFill="1" applyBorder="1" applyAlignment="1">
      <alignment vertical="top" wrapText="1"/>
    </xf>
    <xf numFmtId="0" fontId="14" fillId="8" borderId="16" xfId="1" applyFont="1" applyFill="1" applyBorder="1" applyAlignment="1">
      <alignment vertical="top" wrapText="1"/>
    </xf>
    <xf numFmtId="0" fontId="64" fillId="0" borderId="37" xfId="1" applyFont="1" applyBorder="1" applyAlignment="1">
      <alignment horizontal="center" vertical="center" wrapText="1"/>
    </xf>
    <xf numFmtId="0" fontId="8" fillId="8" borderId="34" xfId="1" applyFill="1" applyBorder="1" applyAlignment="1">
      <alignment horizontal="center" vertical="center" shrinkToFit="1"/>
    </xf>
    <xf numFmtId="0" fontId="8" fillId="8" borderId="8" xfId="1" applyFill="1" applyBorder="1" applyAlignment="1">
      <alignment horizontal="center" vertical="center" shrinkToFit="1"/>
    </xf>
    <xf numFmtId="0" fontId="8" fillId="8" borderId="35" xfId="1" applyFill="1" applyBorder="1" applyAlignment="1">
      <alignment horizontal="center" vertical="center" shrinkToFit="1"/>
    </xf>
    <xf numFmtId="0" fontId="9" fillId="0" borderId="36" xfId="1" applyFont="1" applyBorder="1" applyAlignment="1">
      <alignment horizontal="center" vertical="center"/>
    </xf>
    <xf numFmtId="0" fontId="9" fillId="0" borderId="26" xfId="1" applyFont="1" applyBorder="1" applyAlignment="1">
      <alignment horizontal="center" vertical="center"/>
    </xf>
    <xf numFmtId="0" fontId="9" fillId="8" borderId="26" xfId="1" applyFont="1" applyFill="1" applyBorder="1" applyAlignment="1">
      <alignment horizontal="center" vertical="center"/>
    </xf>
    <xf numFmtId="0" fontId="9" fillId="0" borderId="41" xfId="1" applyFont="1" applyBorder="1" applyAlignment="1">
      <alignment horizontal="center" vertical="center"/>
    </xf>
    <xf numFmtId="0" fontId="10" fillId="0" borderId="48" xfId="1" applyFont="1" applyBorder="1" applyAlignment="1">
      <alignment horizontal="left" vertical="center" wrapText="1"/>
    </xf>
    <xf numFmtId="0" fontId="10" fillId="0" borderId="0" xfId="1" applyFont="1" applyAlignment="1">
      <alignment horizontal="left" vertical="center" wrapText="1"/>
    </xf>
    <xf numFmtId="0" fontId="10" fillId="0" borderId="49" xfId="1" applyFont="1" applyBorder="1" applyAlignment="1">
      <alignment horizontal="left" vertical="center" wrapText="1"/>
    </xf>
    <xf numFmtId="0" fontId="9" fillId="0" borderId="64" xfId="1" applyFont="1" applyBorder="1" applyAlignment="1">
      <alignment horizontal="distributed" vertical="center" wrapText="1"/>
    </xf>
    <xf numFmtId="0" fontId="14" fillId="8" borderId="0" xfId="1" applyFont="1" applyFill="1" applyAlignment="1">
      <alignment horizontal="center" vertical="center"/>
    </xf>
    <xf numFmtId="0" fontId="14" fillId="8" borderId="12" xfId="1" applyFont="1" applyFill="1" applyBorder="1" applyAlignment="1">
      <alignment horizontal="center" vertical="center"/>
    </xf>
    <xf numFmtId="0" fontId="9" fillId="0" borderId="0" xfId="1" applyFont="1" applyAlignment="1">
      <alignment horizontal="center" vertical="center"/>
    </xf>
    <xf numFmtId="0" fontId="9" fillId="0" borderId="12" xfId="1" applyFont="1" applyBorder="1" applyAlignment="1">
      <alignment horizontal="center" vertical="center"/>
    </xf>
    <xf numFmtId="0" fontId="9" fillId="0" borderId="64" xfId="1" applyFont="1" applyBorder="1" applyAlignment="1">
      <alignment horizontal="distributed" vertical="center"/>
    </xf>
    <xf numFmtId="0" fontId="9" fillId="0" borderId="3" xfId="1" applyFont="1" applyBorder="1" applyAlignment="1">
      <alignment horizontal="center" vertical="center"/>
    </xf>
    <xf numFmtId="0" fontId="9" fillId="0" borderId="40" xfId="1" applyFont="1" applyBorder="1" applyAlignment="1">
      <alignment horizontal="center" vertical="center" shrinkToFit="1"/>
    </xf>
    <xf numFmtId="0" fontId="9" fillId="0" borderId="26"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17" xfId="1" applyFont="1" applyBorder="1" applyAlignment="1">
      <alignment horizontal="center" vertical="center" shrinkToFit="1"/>
    </xf>
    <xf numFmtId="0" fontId="9" fillId="0" borderId="3" xfId="1" applyFont="1" applyBorder="1" applyAlignment="1">
      <alignment horizontal="center" vertical="center" shrinkToFit="1"/>
    </xf>
    <xf numFmtId="0" fontId="9" fillId="0" borderId="14" xfId="1" applyFont="1" applyBorder="1" applyAlignment="1">
      <alignment horizontal="center" vertical="center" shrinkToFit="1"/>
    </xf>
    <xf numFmtId="0" fontId="16" fillId="0" borderId="40" xfId="1" applyFont="1" applyBorder="1" applyAlignment="1">
      <alignment horizontal="left" vertical="center" wrapText="1"/>
    </xf>
    <xf numFmtId="0" fontId="16" fillId="0" borderId="26" xfId="1" applyFont="1" applyBorder="1" applyAlignment="1">
      <alignment horizontal="left" vertical="center" wrapText="1"/>
    </xf>
    <xf numFmtId="0" fontId="16" fillId="0" borderId="41" xfId="1" applyFont="1" applyBorder="1" applyAlignment="1">
      <alignment horizontal="left" vertical="center" wrapText="1"/>
    </xf>
    <xf numFmtId="0" fontId="16" fillId="0" borderId="17" xfId="1" applyFont="1" applyBorder="1" applyAlignment="1">
      <alignment horizontal="left" vertical="center" wrapText="1"/>
    </xf>
    <xf numFmtId="0" fontId="16" fillId="0" borderId="3" xfId="1" applyFont="1" applyBorder="1" applyAlignment="1">
      <alignment horizontal="left" vertical="center" wrapText="1"/>
    </xf>
    <xf numFmtId="0" fontId="16" fillId="0" borderId="31" xfId="1" applyFont="1" applyBorder="1" applyAlignment="1">
      <alignment horizontal="left" vertical="center" wrapText="1"/>
    </xf>
    <xf numFmtId="0" fontId="13" fillId="0" borderId="26"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16" xfId="1" applyFont="1" applyBorder="1" applyAlignment="1">
      <alignment horizontal="center" vertical="center" wrapText="1"/>
    </xf>
    <xf numFmtId="0" fontId="10" fillId="8" borderId="40" xfId="1" applyFont="1" applyFill="1" applyBorder="1" applyAlignment="1">
      <alignment horizontal="center" vertical="center" wrapText="1"/>
    </xf>
    <xf numFmtId="0" fontId="10" fillId="8" borderId="26" xfId="1" applyFont="1" applyFill="1" applyBorder="1" applyAlignment="1">
      <alignment horizontal="center" vertical="center" wrapText="1"/>
    </xf>
    <xf numFmtId="0" fontId="10" fillId="8" borderId="17" xfId="1" applyFont="1" applyFill="1" applyBorder="1" applyAlignment="1">
      <alignment horizontal="center" vertical="center" wrapText="1"/>
    </xf>
    <xf numFmtId="0" fontId="10" fillId="8" borderId="3" xfId="1" applyFont="1" applyFill="1" applyBorder="1" applyAlignment="1">
      <alignment horizontal="center" vertical="center" wrapText="1"/>
    </xf>
    <xf numFmtId="0" fontId="9" fillId="8" borderId="3" xfId="1" applyFont="1" applyFill="1" applyBorder="1" applyAlignment="1">
      <alignment horizontal="center" vertical="center"/>
    </xf>
    <xf numFmtId="0" fontId="14" fillId="0" borderId="53" xfId="1" applyFont="1" applyBorder="1" applyAlignment="1">
      <alignment horizontal="center" vertical="center"/>
    </xf>
    <xf numFmtId="0" fontId="14" fillId="0" borderId="12" xfId="1" applyFont="1" applyBorder="1" applyAlignment="1">
      <alignment horizontal="center" vertical="center"/>
    </xf>
    <xf numFmtId="58" fontId="8" fillId="8" borderId="256" xfId="1" applyNumberFormat="1" applyFill="1" applyBorder="1" applyAlignment="1">
      <alignment horizontal="center" vertical="center"/>
    </xf>
    <xf numFmtId="58" fontId="8" fillId="8" borderId="64" xfId="1" applyNumberFormat="1" applyFill="1" applyBorder="1" applyAlignment="1">
      <alignment horizontal="center" vertical="center"/>
    </xf>
    <xf numFmtId="58" fontId="8" fillId="8" borderId="249" xfId="1" applyNumberFormat="1" applyFill="1" applyBorder="1" applyAlignment="1">
      <alignment horizontal="center" vertical="center"/>
    </xf>
    <xf numFmtId="0" fontId="9" fillId="0" borderId="31" xfId="1" applyFont="1" applyBorder="1" applyAlignment="1">
      <alignment horizontal="center" vertical="center"/>
    </xf>
    <xf numFmtId="176" fontId="9" fillId="8" borderId="26" xfId="1" applyNumberFormat="1" applyFont="1" applyFill="1" applyBorder="1" applyAlignment="1">
      <alignment horizontal="center" vertical="center" shrinkToFit="1"/>
    </xf>
    <xf numFmtId="0" fontId="9" fillId="8" borderId="3" xfId="1" applyFont="1" applyFill="1" applyBorder="1" applyAlignment="1">
      <alignment horizontal="center" vertical="center" shrinkToFit="1"/>
    </xf>
    <xf numFmtId="58" fontId="8" fillId="8" borderId="255" xfId="1" applyNumberFormat="1" applyFill="1" applyBorder="1" applyAlignment="1">
      <alignment horizontal="center" vertical="center"/>
    </xf>
    <xf numFmtId="58" fontId="8" fillId="8" borderId="26" xfId="1" applyNumberFormat="1" applyFill="1" applyBorder="1" applyAlignment="1">
      <alignment horizontal="center" vertical="center"/>
    </xf>
    <xf numFmtId="58" fontId="8" fillId="8" borderId="41" xfId="1" applyNumberFormat="1" applyFill="1" applyBorder="1" applyAlignment="1">
      <alignment horizontal="center" vertical="center"/>
    </xf>
    <xf numFmtId="0" fontId="9" fillId="0" borderId="15" xfId="1" applyFont="1" applyBorder="1" applyAlignment="1">
      <alignment horizontal="center" vertical="center"/>
    </xf>
    <xf numFmtId="0" fontId="9" fillId="0" borderId="43" xfId="1" applyFont="1" applyBorder="1" applyAlignment="1">
      <alignment horizontal="distributed" vertical="center"/>
    </xf>
    <xf numFmtId="0" fontId="10" fillId="0" borderId="48" xfId="1" applyFont="1" applyBorder="1" applyAlignment="1">
      <alignment horizontal="center" vertical="center" shrinkToFit="1"/>
    </xf>
    <xf numFmtId="0" fontId="10" fillId="0" borderId="0" xfId="1" applyFont="1" applyAlignment="1">
      <alignment horizontal="center" vertical="center" shrinkToFit="1"/>
    </xf>
    <xf numFmtId="0" fontId="11" fillId="8" borderId="22" xfId="1" applyFont="1" applyFill="1" applyBorder="1" applyAlignment="1">
      <alignment horizontal="center" vertical="center" wrapText="1"/>
    </xf>
    <xf numFmtId="0" fontId="11" fillId="8" borderId="23" xfId="1" applyFont="1" applyFill="1" applyBorder="1" applyAlignment="1">
      <alignment horizontal="center" vertical="center" wrapText="1"/>
    </xf>
    <xf numFmtId="12" fontId="9" fillId="8" borderId="38" xfId="1" applyNumberFormat="1" applyFont="1" applyFill="1" applyBorder="1" applyAlignment="1">
      <alignment horizontal="center" vertical="center" wrapText="1" shrinkToFit="1"/>
    </xf>
    <xf numFmtId="0" fontId="9" fillId="8" borderId="8" xfId="1" applyFont="1" applyFill="1" applyBorder="1" applyAlignment="1">
      <alignment horizontal="center" vertical="center" wrapText="1" shrinkToFit="1"/>
    </xf>
    <xf numFmtId="0" fontId="9" fillId="8" borderId="35" xfId="1" applyFont="1" applyFill="1" applyBorder="1" applyAlignment="1">
      <alignment horizontal="center" vertical="center" wrapText="1" shrinkToFit="1"/>
    </xf>
    <xf numFmtId="12" fontId="9" fillId="8" borderId="8" xfId="1" applyNumberFormat="1" applyFont="1" applyFill="1" applyBorder="1" applyAlignment="1">
      <alignment horizontal="center" vertical="center" wrapText="1" shrinkToFit="1"/>
    </xf>
    <xf numFmtId="12" fontId="9" fillId="8" borderId="39" xfId="1" applyNumberFormat="1" applyFont="1" applyFill="1" applyBorder="1" applyAlignment="1">
      <alignment horizontal="center" vertical="center" wrapText="1" shrinkToFit="1"/>
    </xf>
    <xf numFmtId="0" fontId="9" fillId="0" borderId="37" xfId="1" applyFont="1" applyBorder="1" applyAlignment="1">
      <alignment horizontal="center" vertical="center" wrapText="1" shrinkToFit="1"/>
    </xf>
    <xf numFmtId="0" fontId="11" fillId="8" borderId="22" xfId="1" applyFont="1" applyFill="1" applyBorder="1" applyAlignment="1">
      <alignment horizontal="center" vertical="top" wrapText="1"/>
    </xf>
    <xf numFmtId="0" fontId="11" fillId="8" borderId="24" xfId="1" applyFont="1" applyFill="1" applyBorder="1" applyAlignment="1">
      <alignment horizontal="center" vertical="top" wrapText="1"/>
    </xf>
    <xf numFmtId="0" fontId="9" fillId="0" borderId="28" xfId="1" applyFont="1" applyBorder="1" applyAlignment="1">
      <alignment horizontal="center" vertical="center" wrapText="1" shrinkToFit="1"/>
    </xf>
    <xf numFmtId="0" fontId="9" fillId="0" borderId="29" xfId="1" applyFont="1" applyBorder="1" applyAlignment="1">
      <alignment horizontal="center" vertical="center" shrinkToFit="1"/>
    </xf>
    <xf numFmtId="0" fontId="9" fillId="0" borderId="15" xfId="1" applyFont="1" applyBorder="1" applyAlignment="1">
      <alignment horizontal="center" vertical="center" shrinkToFit="1"/>
    </xf>
    <xf numFmtId="0" fontId="11" fillId="8" borderId="28" xfId="1" applyFont="1" applyFill="1" applyBorder="1" applyAlignment="1">
      <alignment horizontal="center" vertical="center"/>
    </xf>
    <xf numFmtId="0" fontId="11" fillId="8" borderId="29" xfId="1" applyFont="1" applyFill="1" applyBorder="1" applyAlignment="1">
      <alignment horizontal="center" vertical="center"/>
    </xf>
    <xf numFmtId="0" fontId="11" fillId="8" borderId="30" xfId="1" applyFont="1" applyFill="1" applyBorder="1" applyAlignment="1">
      <alignment horizontal="center" vertical="center"/>
    </xf>
    <xf numFmtId="0" fontId="11" fillId="8" borderId="15" xfId="1" applyFont="1" applyFill="1" applyBorder="1" applyAlignment="1">
      <alignment horizontal="center" vertical="center"/>
    </xf>
    <xf numFmtId="0" fontId="11" fillId="8" borderId="3" xfId="1" applyFont="1" applyFill="1" applyBorder="1" applyAlignment="1">
      <alignment horizontal="center" vertical="center"/>
    </xf>
    <xf numFmtId="0" fontId="11" fillId="8" borderId="31" xfId="1" applyFont="1" applyFill="1" applyBorder="1" applyAlignment="1">
      <alignment horizontal="center" vertical="center"/>
    </xf>
    <xf numFmtId="0" fontId="9" fillId="0" borderId="21" xfId="1" applyFont="1" applyBorder="1" applyAlignment="1">
      <alignment horizontal="center" vertical="center" wrapText="1"/>
    </xf>
    <xf numFmtId="0" fontId="9" fillId="0" borderId="0" xfId="1" applyFont="1" applyAlignment="1">
      <alignment horizontal="center" vertical="center" wrapText="1"/>
    </xf>
    <xf numFmtId="0" fontId="9" fillId="0" borderId="3" xfId="1" applyFont="1" applyBorder="1" applyAlignment="1">
      <alignment horizontal="center" vertical="center" wrapText="1"/>
    </xf>
    <xf numFmtId="0" fontId="9" fillId="0" borderId="37" xfId="1" applyFont="1" applyBorder="1" applyAlignment="1">
      <alignment horizontal="center" vertical="center" shrinkToFit="1"/>
    </xf>
    <xf numFmtId="0" fontId="9" fillId="0" borderId="277" xfId="1" applyFont="1" applyBorder="1" applyAlignment="1">
      <alignment horizontal="center" vertical="center" shrinkToFit="1"/>
    </xf>
    <xf numFmtId="0" fontId="9" fillId="0" borderId="38" xfId="1" applyFont="1" applyBorder="1" applyAlignment="1">
      <alignment horizontal="center" vertical="center" shrinkToFit="1"/>
    </xf>
    <xf numFmtId="0" fontId="9" fillId="0" borderId="261" xfId="1" applyFont="1" applyBorder="1" applyAlignment="1">
      <alignment horizontal="center" vertical="center" shrinkToFit="1"/>
    </xf>
    <xf numFmtId="0" fontId="9" fillId="0" borderId="258" xfId="1" applyFont="1" applyBorder="1" applyAlignment="1">
      <alignment horizontal="center" vertical="center" shrinkToFit="1"/>
    </xf>
    <xf numFmtId="0" fontId="8" fillId="8" borderId="261" xfId="1" applyFill="1" applyBorder="1" applyAlignment="1">
      <alignment horizontal="center" vertical="center" shrinkToFit="1"/>
    </xf>
    <xf numFmtId="0" fontId="8" fillId="8" borderId="262" xfId="1" applyFill="1" applyBorder="1" applyAlignment="1">
      <alignment horizontal="center" vertical="center" shrinkToFit="1"/>
    </xf>
    <xf numFmtId="0" fontId="8" fillId="8" borderId="258" xfId="1" applyFill="1" applyBorder="1" applyAlignment="1">
      <alignment horizontal="center" vertical="center" shrinkToFit="1"/>
    </xf>
    <xf numFmtId="0" fontId="8" fillId="8" borderId="259" xfId="1" applyFill="1" applyBorder="1" applyAlignment="1">
      <alignment horizontal="center" vertical="center" shrinkToFit="1"/>
    </xf>
    <xf numFmtId="0" fontId="15" fillId="8" borderId="34" xfId="1" applyFont="1" applyFill="1" applyBorder="1" applyAlignment="1">
      <alignment horizontal="center" vertical="center" shrinkToFit="1"/>
    </xf>
    <xf numFmtId="0" fontId="15" fillId="8" borderId="8" xfId="1" applyFont="1" applyFill="1" applyBorder="1" applyAlignment="1">
      <alignment horizontal="center" vertical="center" shrinkToFit="1"/>
    </xf>
    <xf numFmtId="0" fontId="8" fillId="0" borderId="8" xfId="1" applyBorder="1" applyAlignment="1">
      <alignment horizontal="left" vertical="center" wrapText="1" shrinkToFit="1"/>
    </xf>
    <xf numFmtId="0" fontId="15" fillId="0" borderId="8" xfId="1" applyFont="1" applyBorder="1" applyAlignment="1">
      <alignment horizontal="left" vertical="center" shrinkToFit="1"/>
    </xf>
    <xf numFmtId="0" fontId="15" fillId="0" borderId="39" xfId="1" applyFont="1" applyBorder="1" applyAlignment="1">
      <alignment horizontal="left" vertical="center" shrinkToFit="1"/>
    </xf>
    <xf numFmtId="0" fontId="9" fillId="0" borderId="8" xfId="1" applyFont="1" applyBorder="1" applyAlignment="1">
      <alignment horizontal="center" vertical="center" shrinkToFit="1"/>
    </xf>
    <xf numFmtId="0" fontId="9" fillId="0" borderId="16" xfId="1" applyFont="1" applyBorder="1" applyAlignment="1">
      <alignment horizontal="center" vertical="center" shrinkToFit="1"/>
    </xf>
    <xf numFmtId="0" fontId="9" fillId="8" borderId="17" xfId="1" applyFont="1" applyFill="1" applyBorder="1" applyAlignment="1">
      <alignment horizontal="center" vertical="center" wrapText="1" shrinkToFit="1"/>
    </xf>
    <xf numFmtId="0" fontId="9" fillId="8" borderId="3" xfId="1" applyFont="1" applyFill="1" applyBorder="1" applyAlignment="1">
      <alignment horizontal="center" vertical="center" wrapText="1" shrinkToFit="1"/>
    </xf>
    <xf numFmtId="0" fontId="9" fillId="0" borderId="0" xfId="1" applyFont="1" applyAlignment="1">
      <alignment vertical="center"/>
    </xf>
    <xf numFmtId="0" fontId="9" fillId="8" borderId="0" xfId="1" applyFont="1" applyFill="1" applyAlignment="1">
      <alignment vertical="center" wrapText="1"/>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8" fillId="8" borderId="5" xfId="1" applyFill="1" applyBorder="1" applyAlignment="1">
      <alignment horizontal="center" vertical="center" shrinkToFit="1"/>
    </xf>
    <xf numFmtId="0" fontId="8" fillId="8" borderId="6" xfId="1" applyFill="1" applyBorder="1" applyAlignment="1">
      <alignment horizontal="center" vertical="center" shrinkToFit="1"/>
    </xf>
    <xf numFmtId="0" fontId="8" fillId="8" borderId="10" xfId="1" applyFill="1" applyBorder="1" applyAlignment="1">
      <alignment horizontal="center" vertical="center" shrinkToFit="1"/>
    </xf>
    <xf numFmtId="0" fontId="8" fillId="8" borderId="11" xfId="1" applyFill="1" applyBorder="1" applyAlignment="1">
      <alignment horizontal="center" vertical="center" shrinkToFit="1"/>
    </xf>
    <xf numFmtId="0" fontId="9" fillId="0" borderId="8" xfId="1" applyFont="1" applyBorder="1" applyAlignment="1">
      <alignment horizontal="center" vertical="center"/>
    </xf>
    <xf numFmtId="0" fontId="9" fillId="8" borderId="8" xfId="1" applyFont="1" applyFill="1" applyBorder="1" applyAlignment="1">
      <alignment horizontal="left" vertical="center"/>
    </xf>
    <xf numFmtId="0" fontId="87" fillId="0" borderId="0" xfId="1" applyFont="1" applyAlignment="1">
      <alignment horizontal="left" wrapText="1"/>
    </xf>
    <xf numFmtId="0" fontId="87" fillId="0" borderId="12" xfId="1" applyFont="1" applyBorder="1" applyAlignment="1">
      <alignment horizontal="left" wrapText="1"/>
    </xf>
    <xf numFmtId="0" fontId="8" fillId="0" borderId="12" xfId="1" applyBorder="1" applyAlignment="1">
      <alignment horizontal="center"/>
    </xf>
    <xf numFmtId="0" fontId="9" fillId="0" borderId="12" xfId="1" applyFont="1" applyBorder="1" applyAlignment="1">
      <alignment horizontal="left" vertical="center"/>
    </xf>
    <xf numFmtId="0" fontId="9" fillId="8" borderId="12" xfId="1" applyFont="1" applyFill="1" applyBorder="1" applyAlignment="1">
      <alignment horizontal="center" vertical="center"/>
    </xf>
    <xf numFmtId="0" fontId="8" fillId="0" borderId="12" xfId="1" applyBorder="1" applyAlignment="1">
      <alignment horizontal="center" vertical="center" wrapText="1"/>
    </xf>
    <xf numFmtId="0" fontId="9" fillId="8" borderId="12" xfId="1" applyFont="1" applyFill="1" applyBorder="1" applyAlignment="1">
      <alignment horizontal="center" vertical="center" wrapText="1"/>
    </xf>
    <xf numFmtId="0" fontId="13" fillId="0" borderId="13" xfId="1" applyFont="1" applyBorder="1" applyAlignment="1">
      <alignment horizontal="center" vertical="center" wrapText="1"/>
    </xf>
    <xf numFmtId="0" fontId="13" fillId="0" borderId="14" xfId="1" applyFont="1" applyBorder="1" applyAlignment="1">
      <alignment horizontal="center" vertical="center" wrapText="1"/>
    </xf>
    <xf numFmtId="0" fontId="8" fillId="8" borderId="15" xfId="1" applyFill="1" applyBorder="1" applyAlignment="1">
      <alignment horizontal="center" vertical="center" shrinkToFit="1"/>
    </xf>
    <xf numFmtId="0" fontId="8" fillId="8" borderId="3" xfId="1" applyFill="1" applyBorder="1" applyAlignment="1">
      <alignment horizontal="center" vertical="center" shrinkToFit="1"/>
    </xf>
    <xf numFmtId="0" fontId="8" fillId="8" borderId="16" xfId="1" applyFill="1" applyBorder="1" applyAlignment="1">
      <alignment horizontal="center" vertical="center" shrinkToFit="1"/>
    </xf>
    <xf numFmtId="0" fontId="13" fillId="0" borderId="17" xfId="1" applyFont="1" applyBorder="1" applyAlignment="1">
      <alignment horizontal="center" vertical="center" wrapText="1"/>
    </xf>
    <xf numFmtId="0" fontId="8" fillId="8" borderId="18" xfId="1" applyFill="1" applyBorder="1" applyAlignment="1">
      <alignment horizontal="center" vertical="center" shrinkToFit="1"/>
    </xf>
    <xf numFmtId="0" fontId="8" fillId="8" borderId="19" xfId="1" applyFill="1" applyBorder="1" applyAlignment="1">
      <alignment horizontal="center" vertical="center" shrinkToFit="1"/>
    </xf>
    <xf numFmtId="0" fontId="8" fillId="8" borderId="20" xfId="1" applyFill="1" applyBorder="1" applyAlignment="1">
      <alignment horizontal="center" vertical="center" shrinkToFit="1"/>
    </xf>
    <xf numFmtId="0" fontId="14" fillId="0" borderId="25" xfId="1" applyFont="1" applyBorder="1" applyAlignment="1">
      <alignment horizontal="center" vertical="center" wrapText="1"/>
    </xf>
    <xf numFmtId="0" fontId="14" fillId="0" borderId="26"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32"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33" xfId="1" applyFont="1" applyBorder="1" applyAlignment="1">
      <alignment horizontal="center" vertical="center" shrinkToFit="1"/>
    </xf>
    <xf numFmtId="0" fontId="14" fillId="0" borderId="38" xfId="1" applyFont="1" applyBorder="1" applyAlignment="1">
      <alignment horizontal="center" vertical="center" wrapText="1" shrinkToFit="1"/>
    </xf>
    <xf numFmtId="0" fontId="14" fillId="0" borderId="8" xfId="1" applyFont="1" applyBorder="1" applyAlignment="1">
      <alignment horizontal="center" vertical="center" wrapText="1" shrinkToFit="1"/>
    </xf>
    <xf numFmtId="0" fontId="9" fillId="0" borderId="25" xfId="1" applyFont="1" applyBorder="1" applyAlignment="1">
      <alignment horizontal="center" vertical="center"/>
    </xf>
    <xf numFmtId="0" fontId="9" fillId="0" borderId="27" xfId="1" applyFont="1" applyBorder="1" applyAlignment="1">
      <alignment horizontal="center" vertical="center"/>
    </xf>
    <xf numFmtId="0" fontId="8" fillId="0" borderId="13" xfId="1" applyBorder="1" applyAlignment="1">
      <alignment horizontal="center" vertical="center"/>
    </xf>
    <xf numFmtId="0" fontId="8" fillId="0" borderId="3" xfId="1" applyBorder="1" applyAlignment="1">
      <alignment horizontal="center" vertical="center"/>
    </xf>
    <xf numFmtId="0" fontId="8" fillId="0" borderId="14" xfId="1" applyBorder="1" applyAlignment="1">
      <alignment horizontal="center" vertical="center"/>
    </xf>
    <xf numFmtId="0" fontId="9" fillId="0" borderId="13" xfId="1" applyFont="1" applyBorder="1" applyAlignment="1">
      <alignment horizontal="center" vertical="center"/>
    </xf>
    <xf numFmtId="0" fontId="8" fillId="0" borderId="34" xfId="1" applyBorder="1" applyAlignment="1">
      <alignment horizontal="center" vertical="center"/>
    </xf>
    <xf numFmtId="0" fontId="8" fillId="0" borderId="8" xfId="1" applyBorder="1" applyAlignment="1">
      <alignment horizontal="center" vertical="center"/>
    </xf>
    <xf numFmtId="0" fontId="8" fillId="0" borderId="33" xfId="1" applyBorder="1" applyAlignment="1">
      <alignment horizontal="center" vertical="center"/>
    </xf>
    <xf numFmtId="185" fontId="8" fillId="8" borderId="42" xfId="1" applyNumberFormat="1" applyFill="1" applyBorder="1" applyAlignment="1">
      <alignment horizontal="center" vertical="center"/>
    </xf>
    <xf numFmtId="185" fontId="8" fillId="8" borderId="43" xfId="1" applyNumberFormat="1" applyFill="1" applyBorder="1" applyAlignment="1">
      <alignment horizontal="center" vertical="center"/>
    </xf>
    <xf numFmtId="185" fontId="8" fillId="8" borderId="154" xfId="1" applyNumberFormat="1" applyFill="1" applyBorder="1" applyAlignment="1">
      <alignment horizontal="center" vertical="center"/>
    </xf>
    <xf numFmtId="185" fontId="8" fillId="0" borderId="42" xfId="1" applyNumberFormat="1" applyBorder="1" applyAlignment="1">
      <alignment horizontal="center" vertical="center"/>
    </xf>
    <xf numFmtId="185" fontId="8" fillId="0" borderId="43" xfId="1" applyNumberFormat="1" applyBorder="1" applyAlignment="1">
      <alignment horizontal="center" vertical="center"/>
    </xf>
    <xf numFmtId="185" fontId="8" fillId="0" borderId="154" xfId="1" applyNumberFormat="1" applyBorder="1" applyAlignment="1">
      <alignment horizontal="center" vertical="center"/>
    </xf>
    <xf numFmtId="185" fontId="8" fillId="8" borderId="44" xfId="1" applyNumberFormat="1" applyFill="1" applyBorder="1" applyAlignment="1">
      <alignment horizontal="center" vertical="center"/>
    </xf>
    <xf numFmtId="0" fontId="8" fillId="0" borderId="39" xfId="1" applyBorder="1" applyAlignment="1">
      <alignment horizontal="center" vertical="center"/>
    </xf>
    <xf numFmtId="0" fontId="14" fillId="0" borderId="40"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16"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4" xfId="1" applyFont="1" applyBorder="1" applyAlignment="1">
      <alignment horizontal="center" vertical="center" wrapText="1"/>
    </xf>
    <xf numFmtId="0" fontId="11" fillId="8" borderId="257" xfId="1" applyFont="1" applyFill="1" applyBorder="1" applyAlignment="1">
      <alignment horizontal="center" vertical="center" wrapText="1" shrinkToFit="1"/>
    </xf>
    <xf numFmtId="0" fontId="11" fillId="8" borderId="258" xfId="1" applyFont="1" applyFill="1" applyBorder="1" applyAlignment="1">
      <alignment horizontal="center" vertical="center" wrapText="1" shrinkToFit="1"/>
    </xf>
    <xf numFmtId="0" fontId="11" fillId="8" borderId="260" xfId="1" applyFont="1" applyFill="1" applyBorder="1" applyAlignment="1">
      <alignment horizontal="center" vertical="center" wrapText="1" shrinkToFit="1"/>
    </xf>
    <xf numFmtId="0" fontId="11" fillId="8" borderId="261" xfId="1" applyFont="1" applyFill="1" applyBorder="1" applyAlignment="1">
      <alignment horizontal="center" vertical="center" wrapText="1" shrinkToFit="1"/>
    </xf>
    <xf numFmtId="58" fontId="14" fillId="8" borderId="0" xfId="1" applyNumberFormat="1" applyFont="1" applyFill="1" applyAlignment="1">
      <alignment horizontal="center" vertical="center"/>
    </xf>
    <xf numFmtId="0" fontId="9" fillId="0" borderId="48" xfId="1" applyFont="1" applyBorder="1" applyAlignment="1">
      <alignment horizontal="center" vertical="center"/>
    </xf>
    <xf numFmtId="0" fontId="8" fillId="8" borderId="0" xfId="1" applyFill="1" applyAlignment="1">
      <alignment horizontal="right" vertical="center"/>
    </xf>
    <xf numFmtId="0" fontId="8" fillId="0" borderId="0" xfId="1" applyAlignment="1">
      <alignment horizontal="center" vertical="center"/>
    </xf>
    <xf numFmtId="0" fontId="8" fillId="0" borderId="47" xfId="1" applyBorder="1" applyAlignment="1">
      <alignment horizontal="center" vertical="center"/>
    </xf>
    <xf numFmtId="0" fontId="10" fillId="0" borderId="47" xfId="1" applyFont="1" applyBorder="1" applyAlignment="1">
      <alignment horizontal="left" vertical="center" wrapText="1"/>
    </xf>
    <xf numFmtId="177" fontId="9" fillId="8" borderId="0" xfId="1" applyNumberFormat="1" applyFont="1" applyFill="1" applyAlignment="1">
      <alignment vertical="center"/>
    </xf>
    <xf numFmtId="0" fontId="17" fillId="8" borderId="0" xfId="1" applyFont="1" applyFill="1" applyAlignment="1">
      <alignment horizontal="center" vertical="center"/>
    </xf>
    <xf numFmtId="0" fontId="17" fillId="8" borderId="12" xfId="1" applyFont="1" applyFill="1" applyBorder="1" applyAlignment="1">
      <alignment horizontal="center" vertical="center"/>
    </xf>
    <xf numFmtId="0" fontId="9" fillId="8" borderId="0" xfId="1" applyFont="1" applyFill="1" applyAlignment="1">
      <alignment horizontal="center" vertical="center"/>
    </xf>
    <xf numFmtId="0" fontId="9" fillId="0" borderId="48" xfId="1" applyFont="1" applyBorder="1" applyAlignment="1">
      <alignment vertical="center"/>
    </xf>
    <xf numFmtId="0" fontId="8" fillId="0" borderId="0" xfId="1" applyAlignment="1">
      <alignment horizontal="right" vertical="center"/>
    </xf>
    <xf numFmtId="179" fontId="9" fillId="8" borderId="0" xfId="1" applyNumberFormat="1" applyFont="1" applyFill="1" applyAlignment="1">
      <alignment horizontal="center" vertical="center"/>
    </xf>
    <xf numFmtId="176" fontId="9" fillId="8" borderId="0" xfId="1" applyNumberFormat="1" applyFont="1" applyFill="1" applyAlignment="1">
      <alignment horizontal="left" vertical="center"/>
    </xf>
    <xf numFmtId="176" fontId="9" fillId="8" borderId="47" xfId="1" applyNumberFormat="1" applyFont="1" applyFill="1" applyBorder="1" applyAlignment="1">
      <alignment horizontal="left" vertical="center"/>
    </xf>
    <xf numFmtId="0" fontId="9" fillId="0" borderId="53" xfId="1" applyFont="1" applyBorder="1" applyAlignment="1">
      <alignment horizontal="center" vertical="center"/>
    </xf>
    <xf numFmtId="178" fontId="8" fillId="8" borderId="12" xfId="1" applyNumberFormat="1" applyFill="1" applyBorder="1" applyAlignment="1">
      <alignment vertical="center" shrinkToFit="1"/>
    </xf>
    <xf numFmtId="177" fontId="9" fillId="0" borderId="12" xfId="1" applyNumberFormat="1" applyFont="1" applyBorder="1" applyAlignment="1">
      <alignment horizontal="center" vertical="center"/>
    </xf>
    <xf numFmtId="0" fontId="9" fillId="8" borderId="0" xfId="1" applyFont="1" applyFill="1" applyAlignment="1">
      <alignment vertical="center"/>
    </xf>
    <xf numFmtId="0" fontId="9" fillId="0" borderId="56" xfId="1" applyFont="1" applyBorder="1" applyAlignment="1">
      <alignment vertical="center" textRotation="255" wrapText="1"/>
    </xf>
    <xf numFmtId="0" fontId="9" fillId="0" borderId="57" xfId="1" applyFont="1" applyBorder="1" applyAlignment="1">
      <alignment vertical="center" textRotation="255" wrapText="1"/>
    </xf>
    <xf numFmtId="0" fontId="9" fillId="0" borderId="7" xfId="1" applyFont="1" applyBorder="1" applyAlignment="1">
      <alignment vertical="center" textRotation="255" wrapText="1"/>
    </xf>
    <xf numFmtId="0" fontId="9" fillId="0" borderId="47" xfId="1" applyFont="1" applyBorder="1" applyAlignment="1">
      <alignment vertical="center" textRotation="255" wrapText="1"/>
    </xf>
    <xf numFmtId="0" fontId="9" fillId="0" borderId="51" xfId="1" applyFont="1" applyBorder="1" applyAlignment="1">
      <alignment vertical="center" textRotation="255" wrapText="1"/>
    </xf>
    <xf numFmtId="0" fontId="9" fillId="0" borderId="52" xfId="1" applyFont="1" applyBorder="1" applyAlignment="1">
      <alignment vertical="center" textRotation="255" wrapText="1"/>
    </xf>
    <xf numFmtId="0" fontId="9" fillId="0" borderId="22" xfId="1" applyFont="1" applyBorder="1" applyAlignment="1">
      <alignment vertical="center"/>
    </xf>
    <xf numFmtId="0" fontId="9" fillId="0" borderId="23" xfId="1" applyFont="1" applyBorder="1" applyAlignment="1">
      <alignment vertical="center"/>
    </xf>
    <xf numFmtId="0" fontId="9" fillId="0" borderId="58" xfId="1" applyFont="1" applyBorder="1" applyAlignment="1">
      <alignment vertical="center"/>
    </xf>
    <xf numFmtId="0" fontId="9" fillId="0" borderId="22" xfId="1" applyFont="1" applyBorder="1" applyAlignment="1">
      <alignment horizontal="center" vertical="center"/>
    </xf>
    <xf numFmtId="0" fontId="9" fillId="0" borderId="23" xfId="1" applyFont="1" applyBorder="1" applyAlignment="1">
      <alignment horizontal="center" vertical="center"/>
    </xf>
    <xf numFmtId="0" fontId="9" fillId="0" borderId="58" xfId="1" applyFont="1" applyBorder="1" applyAlignment="1">
      <alignment horizontal="center" vertical="center"/>
    </xf>
    <xf numFmtId="0" fontId="9" fillId="0" borderId="23" xfId="1" applyFont="1" applyBorder="1" applyAlignment="1">
      <alignment vertical="center" shrinkToFit="1"/>
    </xf>
    <xf numFmtId="0" fontId="9" fillId="0" borderId="96" xfId="1" applyFont="1" applyBorder="1" applyAlignment="1">
      <alignment vertical="center" shrinkToFit="1"/>
    </xf>
    <xf numFmtId="0" fontId="9" fillId="0" borderId="58" xfId="1" applyFont="1" applyBorder="1" applyAlignment="1">
      <alignment vertical="center" shrinkToFit="1"/>
    </xf>
    <xf numFmtId="0" fontId="14" fillId="8" borderId="0" xfId="1" applyFont="1" applyFill="1" applyAlignment="1">
      <alignment vertical="center" wrapText="1"/>
    </xf>
    <xf numFmtId="0" fontId="14" fillId="8" borderId="0" xfId="1" applyFont="1" applyFill="1" applyAlignment="1">
      <alignment vertical="center"/>
    </xf>
    <xf numFmtId="0" fontId="14" fillId="8" borderId="2" xfId="1" applyFont="1" applyFill="1" applyBorder="1" applyAlignment="1">
      <alignment vertical="center"/>
    </xf>
    <xf numFmtId="0" fontId="14" fillId="8" borderId="12" xfId="1" applyFont="1" applyFill="1" applyBorder="1" applyAlignment="1">
      <alignment vertical="center"/>
    </xf>
    <xf numFmtId="0" fontId="14" fillId="8" borderId="1" xfId="1" applyFont="1" applyFill="1" applyBorder="1" applyAlignment="1">
      <alignment vertical="center"/>
    </xf>
    <xf numFmtId="0" fontId="9" fillId="8" borderId="53" xfId="1" applyFont="1" applyFill="1" applyBorder="1" applyAlignment="1">
      <alignment vertical="center" shrinkToFit="1"/>
    </xf>
    <xf numFmtId="0" fontId="9" fillId="8" borderId="12" xfId="1" applyFont="1" applyFill="1" applyBorder="1" applyAlignment="1">
      <alignment vertical="center" shrinkToFit="1"/>
    </xf>
    <xf numFmtId="0" fontId="9" fillId="8" borderId="52" xfId="1" applyFont="1" applyFill="1" applyBorder="1" applyAlignment="1">
      <alignment vertical="center" shrinkToFit="1"/>
    </xf>
    <xf numFmtId="0" fontId="14" fillId="8" borderId="52" xfId="1" applyFont="1" applyFill="1" applyBorder="1" applyAlignment="1">
      <alignment vertical="center"/>
    </xf>
    <xf numFmtId="58" fontId="14" fillId="8" borderId="29" xfId="1" applyNumberFormat="1" applyFont="1" applyFill="1" applyBorder="1" applyAlignment="1">
      <alignment horizontal="center" vertical="center"/>
    </xf>
    <xf numFmtId="0" fontId="9" fillId="0" borderId="56" xfId="1" applyFont="1" applyBorder="1" applyAlignment="1">
      <alignment horizontal="center" vertical="distributed" textRotation="255" justifyLastLine="1"/>
    </xf>
    <xf numFmtId="0" fontId="9" fillId="0" borderId="57" xfId="1" applyFont="1" applyBorder="1" applyAlignment="1">
      <alignment horizontal="center" vertical="distributed" textRotation="255" justifyLastLine="1"/>
    </xf>
    <xf numFmtId="0" fontId="9" fillId="0" borderId="7" xfId="1" applyFont="1" applyBorder="1" applyAlignment="1">
      <alignment horizontal="center" vertical="distributed" textRotation="255" justifyLastLine="1"/>
    </xf>
    <xf numFmtId="0" fontId="9" fillId="0" borderId="47" xfId="1" applyFont="1" applyBorder="1" applyAlignment="1">
      <alignment horizontal="center" vertical="distributed" textRotation="255" justifyLastLine="1"/>
    </xf>
    <xf numFmtId="0" fontId="9" fillId="0" borderId="51" xfId="1" applyFont="1" applyBorder="1" applyAlignment="1">
      <alignment horizontal="center" vertical="distributed" textRotation="255" justifyLastLine="1"/>
    </xf>
    <xf numFmtId="0" fontId="9" fillId="0" borderId="52" xfId="1" applyFont="1" applyBorder="1" applyAlignment="1">
      <alignment horizontal="center" vertical="distributed" textRotation="255" justifyLastLine="1"/>
    </xf>
    <xf numFmtId="0" fontId="9" fillId="0" borderId="23" xfId="1" applyFont="1" applyBorder="1" applyAlignment="1">
      <alignment horizontal="distributed" vertical="center"/>
    </xf>
    <xf numFmtId="0" fontId="9" fillId="0" borderId="59" xfId="1" applyFont="1" applyBorder="1" applyAlignment="1">
      <alignment vertical="center"/>
    </xf>
    <xf numFmtId="0" fontId="9" fillId="0" borderId="60" xfId="1" applyFont="1" applyBorder="1" applyAlignment="1">
      <alignment horizontal="left" vertical="top" wrapText="1"/>
    </xf>
    <xf numFmtId="0" fontId="9" fillId="0" borderId="21" xfId="1" applyFont="1" applyBorder="1" applyAlignment="1">
      <alignment horizontal="left" vertical="top" wrapText="1"/>
    </xf>
    <xf numFmtId="0" fontId="9" fillId="0" borderId="61" xfId="1" applyFont="1" applyBorder="1" applyAlignment="1">
      <alignment horizontal="left" vertical="top" wrapText="1"/>
    </xf>
    <xf numFmtId="0" fontId="9" fillId="0" borderId="60" xfId="1" applyFont="1" applyBorder="1" applyAlignment="1">
      <alignment horizontal="center" vertical="top" wrapText="1"/>
    </xf>
    <xf numFmtId="0" fontId="9" fillId="0" borderId="21" xfId="1" applyFont="1" applyBorder="1" applyAlignment="1">
      <alignment horizontal="center" vertical="top" wrapText="1"/>
    </xf>
    <xf numFmtId="0" fontId="9" fillId="0" borderId="62" xfId="1" applyFont="1" applyBorder="1" applyAlignment="1">
      <alignment horizontal="center" vertical="top" wrapText="1"/>
    </xf>
    <xf numFmtId="0" fontId="9" fillId="0" borderId="17" xfId="1" applyFont="1" applyBorder="1" applyAlignment="1">
      <alignment horizontal="center" vertical="top" wrapText="1"/>
    </xf>
    <xf numFmtId="0" fontId="9" fillId="0" borderId="3" xfId="1" applyFont="1" applyBorder="1" applyAlignment="1">
      <alignment horizontal="center" vertical="top" wrapText="1"/>
    </xf>
    <xf numFmtId="0" fontId="9" fillId="0" borderId="31" xfId="1" applyFont="1" applyBorder="1" applyAlignment="1">
      <alignment horizontal="center" vertical="top" wrapText="1"/>
    </xf>
    <xf numFmtId="0" fontId="9" fillId="8" borderId="50" xfId="1" applyFont="1" applyFill="1" applyBorder="1" applyAlignment="1">
      <alignment horizontal="center" vertical="center"/>
    </xf>
    <xf numFmtId="0" fontId="9" fillId="8" borderId="2" xfId="1" applyFont="1" applyFill="1" applyBorder="1" applyAlignment="1">
      <alignment horizontal="center" vertical="center"/>
    </xf>
    <xf numFmtId="0" fontId="9" fillId="8" borderId="55" xfId="1" applyFont="1" applyFill="1" applyBorder="1" applyAlignment="1">
      <alignment horizontal="center" vertical="center"/>
    </xf>
    <xf numFmtId="0" fontId="9" fillId="8" borderId="1" xfId="1" applyFont="1" applyFill="1" applyBorder="1" applyAlignment="1">
      <alignment horizontal="center" vertical="center"/>
    </xf>
    <xf numFmtId="0" fontId="9" fillId="0" borderId="12" xfId="1" applyFont="1" applyBorder="1" applyAlignment="1">
      <alignment horizontal="center" vertical="center" wrapText="1"/>
    </xf>
    <xf numFmtId="188" fontId="14" fillId="8" borderId="0" xfId="1" applyNumberFormat="1" applyFont="1" applyFill="1" applyAlignment="1">
      <alignment horizontal="right" vertical="center" wrapText="1"/>
    </xf>
    <xf numFmtId="188" fontId="14" fillId="8" borderId="23" xfId="1" applyNumberFormat="1" applyFont="1" applyFill="1" applyBorder="1" applyAlignment="1">
      <alignment horizontal="right" vertical="center"/>
    </xf>
    <xf numFmtId="0" fontId="9" fillId="0" borderId="0" xfId="1" applyFont="1" applyAlignment="1">
      <alignment vertical="center" wrapText="1"/>
    </xf>
    <xf numFmtId="0" fontId="9" fillId="0" borderId="49" xfId="1" applyFont="1" applyBorder="1" applyAlignment="1">
      <alignment vertical="center" wrapText="1"/>
    </xf>
    <xf numFmtId="0" fontId="9" fillId="8" borderId="117" xfId="1" applyFont="1" applyFill="1" applyBorder="1" applyAlignment="1">
      <alignment horizontal="left" vertical="top"/>
    </xf>
    <xf numFmtId="0" fontId="9" fillId="8" borderId="87" xfId="1" applyFont="1" applyFill="1" applyBorder="1" applyAlignment="1">
      <alignment horizontal="left" vertical="top"/>
    </xf>
    <xf numFmtId="0" fontId="9" fillId="8" borderId="118" xfId="1" applyFont="1" applyFill="1" applyBorder="1" applyAlignment="1">
      <alignment horizontal="left" vertical="top"/>
    </xf>
    <xf numFmtId="188" fontId="14" fillId="8" borderId="64" xfId="1" applyNumberFormat="1" applyFont="1" applyFill="1" applyBorder="1" applyAlignment="1">
      <alignment horizontal="right" vertical="center"/>
    </xf>
    <xf numFmtId="0" fontId="14" fillId="8" borderId="29" xfId="1" applyFont="1" applyFill="1" applyBorder="1" applyAlignment="1">
      <alignment horizontal="center" vertical="center" wrapText="1"/>
    </xf>
    <xf numFmtId="0" fontId="9" fillId="8" borderId="12" xfId="1" applyFont="1" applyFill="1" applyBorder="1" applyAlignment="1">
      <alignment vertical="center" wrapText="1"/>
    </xf>
    <xf numFmtId="0" fontId="9" fillId="0" borderId="64" xfId="1" applyFont="1" applyBorder="1" applyAlignment="1">
      <alignment vertical="center"/>
    </xf>
    <xf numFmtId="0" fontId="9" fillId="0" borderId="65" xfId="1" applyFont="1" applyBorder="1" applyAlignment="1">
      <alignment vertical="center"/>
    </xf>
    <xf numFmtId="0" fontId="9" fillId="8" borderId="38" xfId="1" applyFont="1" applyFill="1" applyBorder="1" applyAlignment="1">
      <alignment horizontal="left" vertical="top"/>
    </xf>
    <xf numFmtId="0" fontId="9" fillId="8" borderId="8" xfId="1" applyFont="1" applyFill="1" applyBorder="1" applyAlignment="1">
      <alignment horizontal="left" vertical="top"/>
    </xf>
    <xf numFmtId="0" fontId="9" fillId="8" borderId="39" xfId="1" applyFont="1" applyFill="1" applyBorder="1" applyAlignment="1">
      <alignment horizontal="left" vertical="top"/>
    </xf>
    <xf numFmtId="0" fontId="9" fillId="0" borderId="29" xfId="1" applyFont="1" applyBorder="1" applyAlignment="1">
      <alignment horizontal="distributed" vertical="center" wrapText="1"/>
    </xf>
    <xf numFmtId="0" fontId="9" fillId="0" borderId="40" xfId="1" applyFont="1" applyBorder="1" applyAlignment="1">
      <alignment horizontal="left" vertical="top" wrapText="1"/>
    </xf>
    <xf numFmtId="0" fontId="9" fillId="0" borderId="26" xfId="1" applyFont="1" applyBorder="1" applyAlignment="1">
      <alignment horizontal="left" vertical="top" wrapText="1"/>
    </xf>
    <xf numFmtId="0" fontId="9" fillId="0" borderId="45" xfId="1" applyFont="1" applyBorder="1" applyAlignment="1">
      <alignment horizontal="left" vertical="top" wrapText="1"/>
    </xf>
    <xf numFmtId="0" fontId="9" fillId="0" borderId="64" xfId="1" applyFont="1" applyBorder="1" applyAlignment="1">
      <alignment horizontal="center" vertical="center"/>
    </xf>
    <xf numFmtId="0" fontId="9" fillId="8" borderId="64" xfId="1" applyFont="1" applyFill="1" applyBorder="1" applyAlignment="1">
      <alignment horizontal="center" vertical="center"/>
    </xf>
    <xf numFmtId="0" fontId="14" fillId="0" borderId="13" xfId="1" applyFont="1" applyBorder="1" applyAlignment="1">
      <alignment horizontal="left" vertical="center" wrapText="1"/>
    </xf>
    <xf numFmtId="0" fontId="14" fillId="0" borderId="3" xfId="1" applyFont="1" applyBorder="1" applyAlignment="1">
      <alignment horizontal="left" vertical="center" wrapText="1"/>
    </xf>
    <xf numFmtId="0" fontId="9" fillId="8" borderId="32" xfId="1" applyFont="1" applyFill="1" applyBorder="1" applyAlignment="1">
      <alignment horizontal="center" vertical="center"/>
    </xf>
    <xf numFmtId="0" fontId="9" fillId="8" borderId="8" xfId="1" applyFont="1" applyFill="1" applyBorder="1" applyAlignment="1">
      <alignment horizontal="center" vertical="center"/>
    </xf>
    <xf numFmtId="0" fontId="8" fillId="8" borderId="17" xfId="1" applyFill="1" applyBorder="1" applyAlignment="1">
      <alignment horizontal="left" vertical="center" wrapText="1"/>
    </xf>
    <xf numFmtId="0" fontId="8" fillId="8" borderId="3" xfId="1" applyFill="1" applyBorder="1" applyAlignment="1">
      <alignment horizontal="left" vertical="center" wrapText="1"/>
    </xf>
    <xf numFmtId="0" fontId="8" fillId="8" borderId="16" xfId="1" applyFill="1" applyBorder="1" applyAlignment="1">
      <alignment horizontal="left" vertical="center" wrapText="1"/>
    </xf>
    <xf numFmtId="177" fontId="15" fillId="8" borderId="3" xfId="1" applyNumberFormat="1" applyFont="1" applyFill="1" applyBorder="1" applyAlignment="1">
      <alignment horizontal="right" vertical="center"/>
    </xf>
    <xf numFmtId="177" fontId="15" fillId="8" borderId="31" xfId="1" applyNumberFormat="1" applyFont="1" applyFill="1" applyBorder="1" applyAlignment="1">
      <alignment horizontal="right" vertical="center"/>
    </xf>
    <xf numFmtId="180" fontId="8" fillId="8" borderId="250" xfId="1" applyNumberFormat="1" applyFill="1" applyBorder="1" applyAlignment="1">
      <alignment horizontal="right" vertical="center" wrapText="1"/>
    </xf>
    <xf numFmtId="180" fontId="8" fillId="8" borderId="251" xfId="1" applyNumberFormat="1" applyFill="1" applyBorder="1" applyAlignment="1">
      <alignment horizontal="right" vertical="center" wrapText="1"/>
    </xf>
    <xf numFmtId="0" fontId="9" fillId="0" borderId="67" xfId="1" applyFont="1" applyBorder="1" applyAlignment="1">
      <alignment horizontal="center" vertical="center"/>
    </xf>
    <xf numFmtId="0" fontId="9" fillId="0" borderId="68" xfId="1" applyFont="1" applyBorder="1" applyAlignment="1">
      <alignment horizontal="center" vertical="center"/>
    </xf>
    <xf numFmtId="0" fontId="9" fillId="0" borderId="69" xfId="1" applyFont="1" applyBorder="1" applyAlignment="1">
      <alignment horizontal="center" vertical="center"/>
    </xf>
    <xf numFmtId="0" fontId="9" fillId="0" borderId="73" xfId="1" applyFont="1" applyBorder="1" applyAlignment="1">
      <alignment horizontal="center" vertical="center"/>
    </xf>
    <xf numFmtId="0" fontId="9" fillId="0" borderId="38" xfId="1" applyFont="1" applyBorder="1" applyAlignment="1">
      <alignment horizontal="center" vertical="center"/>
    </xf>
    <xf numFmtId="0" fontId="9" fillId="0" borderId="70"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72" xfId="1" applyFont="1" applyBorder="1" applyAlignment="1">
      <alignment horizontal="center" vertical="center" wrapText="1"/>
    </xf>
    <xf numFmtId="0" fontId="9" fillId="0" borderId="56" xfId="1" applyFont="1" applyBorder="1" applyAlignment="1">
      <alignment horizontal="center" vertical="center" wrapText="1"/>
    </xf>
    <xf numFmtId="0" fontId="9" fillId="0" borderId="62" xfId="1" applyFont="1" applyBorder="1" applyAlignment="1">
      <alignment horizontal="center" vertical="center" wrapText="1"/>
    </xf>
    <xf numFmtId="0" fontId="9" fillId="0" borderId="51" xfId="1" applyFont="1" applyBorder="1" applyAlignment="1">
      <alignment horizontal="center" vertical="center" wrapText="1"/>
    </xf>
    <xf numFmtId="0" fontId="9" fillId="0" borderId="1" xfId="1" applyFont="1" applyBorder="1" applyAlignment="1">
      <alignment horizontal="center" vertical="center" wrapText="1"/>
    </xf>
    <xf numFmtId="0" fontId="9" fillId="0" borderId="74"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76" xfId="1" applyFont="1" applyBorder="1" applyAlignment="1">
      <alignment horizontal="center" vertical="center" wrapText="1"/>
    </xf>
    <xf numFmtId="0" fontId="14" fillId="0" borderId="32"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13" xfId="1" applyFont="1" applyBorder="1" applyAlignment="1">
      <alignment horizontal="center" vertical="center"/>
    </xf>
    <xf numFmtId="0" fontId="14" fillId="0" borderId="3" xfId="1" applyFont="1" applyBorder="1" applyAlignment="1">
      <alignment horizontal="center" vertical="center"/>
    </xf>
    <xf numFmtId="179" fontId="14" fillId="0" borderId="69" xfId="1" applyNumberFormat="1" applyFont="1" applyBorder="1" applyAlignment="1">
      <alignment horizontal="center" vertical="center" shrinkToFit="1"/>
    </xf>
    <xf numFmtId="179" fontId="14" fillId="0" borderId="19" xfId="1" applyNumberFormat="1" applyFont="1" applyBorder="1" applyAlignment="1">
      <alignment horizontal="center" vertical="center" shrinkToFit="1"/>
    </xf>
    <xf numFmtId="179" fontId="14" fillId="0" borderId="20" xfId="1" applyNumberFormat="1" applyFont="1" applyBorder="1" applyAlignment="1">
      <alignment horizontal="center" vertical="center" shrinkToFit="1"/>
    </xf>
    <xf numFmtId="0" fontId="14" fillId="0" borderId="73" xfId="1" applyFont="1" applyBorder="1" applyAlignment="1">
      <alignment horizontal="left" vertical="center" wrapText="1"/>
    </xf>
    <xf numFmtId="0" fontId="14" fillId="0" borderId="37" xfId="1" applyFont="1" applyBorder="1" applyAlignment="1">
      <alignment horizontal="left" vertical="center" wrapText="1"/>
    </xf>
    <xf numFmtId="0" fontId="8" fillId="0" borderId="38" xfId="1" applyBorder="1" applyAlignment="1">
      <alignment horizontal="left" vertical="center" wrapText="1"/>
    </xf>
    <xf numFmtId="0" fontId="8" fillId="8" borderId="38" xfId="1" applyFill="1" applyBorder="1" applyAlignment="1">
      <alignment horizontal="left" vertical="center" wrapText="1"/>
    </xf>
    <xf numFmtId="0" fontId="8" fillId="8" borderId="8" xfId="1" applyFill="1" applyBorder="1" applyAlignment="1">
      <alignment horizontal="left" vertical="center" wrapText="1"/>
    </xf>
    <xf numFmtId="0" fontId="8" fillId="8" borderId="39" xfId="1" applyFill="1" applyBorder="1" applyAlignment="1">
      <alignment horizontal="left" vertical="center" wrapText="1"/>
    </xf>
    <xf numFmtId="177" fontId="15" fillId="8" borderId="8" xfId="1" applyNumberFormat="1" applyFont="1" applyFill="1" applyBorder="1" applyAlignment="1">
      <alignment horizontal="right" vertical="center"/>
    </xf>
    <xf numFmtId="177" fontId="15" fillId="8" borderId="35" xfId="1" applyNumberFormat="1" applyFont="1" applyFill="1" applyBorder="1" applyAlignment="1">
      <alignment horizontal="right" vertical="center"/>
    </xf>
    <xf numFmtId="179" fontId="9" fillId="8" borderId="32" xfId="1" applyNumberFormat="1" applyFont="1" applyFill="1" applyBorder="1" applyAlignment="1">
      <alignment horizontal="center" vertical="center" wrapText="1"/>
    </xf>
    <xf numFmtId="179" fontId="9" fillId="8" borderId="8" xfId="1" applyNumberFormat="1" applyFont="1" applyFill="1" applyBorder="1" applyAlignment="1">
      <alignment horizontal="center" vertical="center" wrapText="1"/>
    </xf>
    <xf numFmtId="180" fontId="8" fillId="8" borderId="253" xfId="1" applyNumberFormat="1" applyFill="1" applyBorder="1" applyAlignment="1">
      <alignment horizontal="right" vertical="center" wrapText="1"/>
    </xf>
    <xf numFmtId="180" fontId="8" fillId="8" borderId="254" xfId="1" applyNumberFormat="1" applyFill="1" applyBorder="1" applyAlignment="1">
      <alignment horizontal="right" vertical="center" wrapText="1"/>
    </xf>
    <xf numFmtId="0" fontId="9" fillId="0" borderId="251" xfId="1" applyFont="1" applyBorder="1" applyAlignment="1">
      <alignment horizontal="left" vertical="center" wrapText="1"/>
    </xf>
    <xf numFmtId="0" fontId="9" fillId="0" borderId="252" xfId="1" applyFont="1" applyBorder="1" applyAlignment="1">
      <alignment horizontal="left" vertical="center" wrapText="1"/>
    </xf>
    <xf numFmtId="0" fontId="14" fillId="0" borderId="77" xfId="1" applyFont="1" applyBorder="1" applyAlignment="1">
      <alignment horizontal="center" vertical="center" wrapText="1"/>
    </xf>
    <xf numFmtId="0" fontId="14" fillId="0" borderId="78" xfId="1" applyFont="1" applyBorder="1"/>
    <xf numFmtId="0" fontId="14" fillId="0" borderId="79" xfId="1" applyFont="1" applyBorder="1"/>
    <xf numFmtId="0" fontId="8" fillId="8" borderId="38" xfId="1" applyFill="1" applyBorder="1" applyAlignment="1">
      <alignment horizontal="left" vertical="center"/>
    </xf>
    <xf numFmtId="0" fontId="8" fillId="8" borderId="8" xfId="1" applyFill="1" applyBorder="1" applyAlignment="1">
      <alignment horizontal="left" vertical="center"/>
    </xf>
    <xf numFmtId="0" fontId="8" fillId="8" borderId="39" xfId="1" applyFill="1" applyBorder="1" applyAlignment="1">
      <alignment horizontal="left" vertical="center"/>
    </xf>
    <xf numFmtId="0" fontId="8" fillId="0" borderId="77" xfId="1" applyBorder="1" applyAlignment="1">
      <alignment horizontal="center" vertical="center" wrapText="1"/>
    </xf>
    <xf numFmtId="0" fontId="8" fillId="0" borderId="78" xfId="1" applyBorder="1"/>
    <xf numFmtId="0" fontId="8" fillId="0" borderId="79" xfId="1" applyBorder="1"/>
    <xf numFmtId="0" fontId="9" fillId="8" borderId="39" xfId="1" applyFont="1" applyFill="1" applyBorder="1" applyAlignment="1">
      <alignment horizontal="center" vertical="center"/>
    </xf>
    <xf numFmtId="0" fontId="14" fillId="0" borderId="84" xfId="1" applyFont="1" applyBorder="1" applyAlignment="1">
      <alignment horizontal="left" vertical="center" wrapText="1"/>
    </xf>
    <xf numFmtId="0" fontId="14" fillId="0" borderId="85" xfId="1" applyFont="1" applyBorder="1" applyAlignment="1">
      <alignment horizontal="left" vertical="center" wrapText="1"/>
    </xf>
    <xf numFmtId="0" fontId="8" fillId="0" borderId="40" xfId="1" applyBorder="1" applyAlignment="1">
      <alignment horizontal="left" vertical="center" wrapText="1"/>
    </xf>
    <xf numFmtId="179" fontId="9" fillId="8" borderId="32" xfId="1" applyNumberFormat="1" applyFont="1" applyFill="1" applyBorder="1" applyAlignment="1">
      <alignment horizontal="center" vertical="center"/>
    </xf>
    <xf numFmtId="179" fontId="9" fillId="8" borderId="8" xfId="1" applyNumberFormat="1" applyFont="1" applyFill="1" applyBorder="1" applyAlignment="1">
      <alignment horizontal="center" vertical="center"/>
    </xf>
    <xf numFmtId="0" fontId="8" fillId="0" borderId="83" xfId="1" applyBorder="1" applyAlignment="1">
      <alignment horizontal="center" vertical="center" shrinkToFit="1"/>
    </xf>
    <xf numFmtId="0" fontId="8" fillId="0" borderId="23" xfId="1" applyBorder="1" applyAlignment="1">
      <alignment horizontal="center" vertical="center" shrinkToFit="1"/>
    </xf>
    <xf numFmtId="0" fontId="8" fillId="0" borderId="24" xfId="1" applyBorder="1" applyAlignment="1">
      <alignment horizontal="center" vertical="center" shrinkToFit="1"/>
    </xf>
    <xf numFmtId="0" fontId="8" fillId="8" borderId="117" xfId="1" applyFill="1" applyBorder="1" applyAlignment="1">
      <alignment horizontal="left" vertical="center"/>
    </xf>
    <xf numFmtId="0" fontId="8" fillId="8" borderId="87" xfId="1" applyFill="1" applyBorder="1" applyAlignment="1">
      <alignment horizontal="left" vertical="center"/>
    </xf>
    <xf numFmtId="0" fontId="8" fillId="8" borderId="118" xfId="1" applyFill="1" applyBorder="1" applyAlignment="1">
      <alignment horizontal="left" vertical="center"/>
    </xf>
    <xf numFmtId="177" fontId="15" fillId="8" borderId="26" xfId="1" applyNumberFormat="1" applyFont="1" applyFill="1" applyBorder="1" applyAlignment="1">
      <alignment horizontal="right" vertical="center"/>
    </xf>
    <xf numFmtId="177" fontId="15" fillId="8" borderId="41" xfId="1" applyNumberFormat="1" applyFont="1" applyFill="1" applyBorder="1" applyAlignment="1">
      <alignment horizontal="right" vertical="center"/>
    </xf>
    <xf numFmtId="179" fontId="9" fillId="8" borderId="86" xfId="1" applyNumberFormat="1" applyFont="1" applyFill="1" applyBorder="1" applyAlignment="1">
      <alignment horizontal="center" vertical="center"/>
    </xf>
    <xf numFmtId="179" fontId="9" fillId="8" borderId="87" xfId="1" applyNumberFormat="1" applyFont="1" applyFill="1" applyBorder="1" applyAlignment="1">
      <alignment horizontal="center" vertical="center"/>
    </xf>
    <xf numFmtId="0" fontId="8" fillId="0" borderId="91" xfId="1" applyBorder="1" applyAlignment="1">
      <alignment horizontal="center" vertical="center"/>
    </xf>
    <xf numFmtId="0" fontId="8" fillId="0" borderId="92" xfId="1" applyBorder="1" applyAlignment="1">
      <alignment horizontal="center" vertical="center"/>
    </xf>
    <xf numFmtId="0" fontId="9" fillId="0" borderId="83" xfId="1" applyFont="1" applyBorder="1" applyAlignment="1">
      <alignment horizontal="center" vertical="center" wrapText="1"/>
    </xf>
    <xf numFmtId="0" fontId="9"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93" xfId="1" applyFont="1" applyBorder="1" applyAlignment="1">
      <alignment horizontal="center" vertical="center" wrapText="1"/>
    </xf>
    <xf numFmtId="0" fontId="9" fillId="0" borderId="94" xfId="1" applyFont="1" applyBorder="1" applyAlignment="1">
      <alignment horizontal="center" vertical="center" wrapText="1"/>
    </xf>
    <xf numFmtId="0" fontId="9" fillId="0" borderId="95" xfId="1" applyFont="1" applyBorder="1" applyAlignment="1">
      <alignment horizontal="center" vertical="center" wrapText="1"/>
    </xf>
    <xf numFmtId="0" fontId="9" fillId="8" borderId="51" xfId="1" applyFont="1" applyFill="1" applyBorder="1" applyAlignment="1">
      <alignment horizontal="center" vertical="center" wrapText="1"/>
    </xf>
    <xf numFmtId="0" fontId="9" fillId="8" borderId="1" xfId="1" applyFont="1" applyFill="1" applyBorder="1" applyAlignment="1">
      <alignment horizontal="center" vertical="center" wrapText="1"/>
    </xf>
    <xf numFmtId="179" fontId="58" fillId="0" borderId="90" xfId="1" applyNumberFormat="1" applyFont="1" applyBorder="1" applyAlignment="1">
      <alignment horizontal="center" vertical="center"/>
    </xf>
    <xf numFmtId="179" fontId="58" fillId="0" borderId="91" xfId="1" applyNumberFormat="1" applyFont="1" applyBorder="1" applyAlignment="1">
      <alignment horizontal="center" vertical="center"/>
    </xf>
    <xf numFmtId="181" fontId="8" fillId="8" borderId="88" xfId="1" applyNumberFormat="1" applyFill="1" applyBorder="1" applyAlignment="1">
      <alignment horizontal="center" vertical="center" wrapText="1"/>
    </xf>
    <xf numFmtId="181" fontId="8" fillId="8" borderId="29" xfId="1" applyNumberFormat="1" applyFill="1" applyBorder="1" applyAlignment="1">
      <alignment horizontal="center" vertical="center" wrapText="1"/>
    </xf>
    <xf numFmtId="181" fontId="8" fillId="8" borderId="30" xfId="1" applyNumberFormat="1" applyFill="1" applyBorder="1" applyAlignment="1">
      <alignment horizontal="center" vertical="center" wrapText="1"/>
    </xf>
    <xf numFmtId="0" fontId="8" fillId="0" borderId="89" xfId="1" applyBorder="1" applyAlignment="1">
      <alignment horizontal="center" vertical="center" wrapText="1"/>
    </xf>
    <xf numFmtId="177" fontId="15" fillId="0" borderId="90" xfId="1" applyNumberFormat="1" applyFont="1" applyBorder="1" applyAlignment="1">
      <alignment horizontal="center" vertical="center"/>
    </xf>
    <xf numFmtId="177" fontId="15" fillId="0" borderId="91" xfId="1" applyNumberFormat="1" applyFont="1" applyBorder="1" applyAlignment="1">
      <alignment horizontal="center" vertical="center"/>
    </xf>
    <xf numFmtId="0" fontId="9" fillId="0" borderId="90" xfId="1" applyFont="1" applyBorder="1" applyAlignment="1">
      <alignment horizontal="center" vertical="center" shrinkToFit="1"/>
    </xf>
    <xf numFmtId="0" fontId="9" fillId="0" borderId="91" xfId="1" applyFont="1" applyBorder="1" applyAlignment="1">
      <alignment horizontal="center" vertical="center" shrinkToFit="1"/>
    </xf>
    <xf numFmtId="177" fontId="15" fillId="8" borderId="90" xfId="1" applyNumberFormat="1" applyFont="1" applyFill="1" applyBorder="1" applyAlignment="1">
      <alignment horizontal="center" vertical="center"/>
    </xf>
    <xf numFmtId="177" fontId="15" fillId="8" borderId="91" xfId="1" applyNumberFormat="1" applyFont="1" applyFill="1" applyBorder="1" applyAlignment="1">
      <alignment horizontal="center" vertical="center"/>
    </xf>
    <xf numFmtId="179" fontId="13" fillId="0" borderId="91" xfId="1" applyNumberFormat="1" applyFont="1" applyBorder="1" applyAlignment="1">
      <alignment horizontal="center"/>
    </xf>
    <xf numFmtId="179" fontId="13" fillId="0" borderId="92" xfId="1" applyNumberFormat="1" applyFont="1" applyBorder="1" applyAlignment="1">
      <alignment horizontal="center"/>
    </xf>
    <xf numFmtId="0" fontId="9" fillId="8" borderId="80" xfId="1" applyFont="1" applyFill="1" applyBorder="1" applyAlignment="1">
      <alignment horizontal="center" vertical="center" wrapText="1"/>
    </xf>
    <xf numFmtId="0" fontId="9" fillId="8" borderId="81" xfId="1" applyFont="1" applyFill="1" applyBorder="1" applyAlignment="1">
      <alignment horizontal="center" vertical="center" wrapText="1"/>
    </xf>
    <xf numFmtId="0" fontId="9" fillId="8" borderId="82" xfId="1" applyFont="1" applyFill="1" applyBorder="1" applyAlignment="1">
      <alignment horizontal="center" vertical="center" wrapText="1"/>
    </xf>
    <xf numFmtId="0" fontId="9" fillId="0" borderId="97" xfId="1" applyFont="1" applyBorder="1" applyAlignment="1">
      <alignment horizontal="left" vertical="center" wrapText="1"/>
    </xf>
    <xf numFmtId="0" fontId="9" fillId="0" borderId="19" xfId="1" applyFont="1" applyBorder="1" applyAlignment="1">
      <alignment horizontal="left" vertical="center" wrapText="1"/>
    </xf>
    <xf numFmtId="177" fontId="15" fillId="8" borderId="97" xfId="1" applyNumberFormat="1" applyFont="1" applyFill="1" applyBorder="1" applyAlignment="1">
      <alignment horizontal="center" vertical="center"/>
    </xf>
    <xf numFmtId="177" fontId="15" fillId="8" borderId="19" xfId="1" applyNumberFormat="1" applyFont="1" applyFill="1" applyBorder="1" applyAlignment="1">
      <alignment horizontal="center" vertical="center"/>
    </xf>
    <xf numFmtId="179" fontId="13" fillId="0" borderId="19" xfId="1" applyNumberFormat="1" applyFont="1" applyBorder="1" applyAlignment="1">
      <alignment horizontal="center"/>
    </xf>
    <xf numFmtId="179" fontId="13" fillId="0" borderId="98" xfId="1" applyNumberFormat="1" applyFont="1" applyBorder="1" applyAlignment="1">
      <alignment horizontal="center"/>
    </xf>
    <xf numFmtId="177" fontId="15" fillId="0" borderId="32" xfId="1" applyNumberFormat="1" applyFont="1" applyBorder="1" applyAlignment="1">
      <alignment horizontal="center" vertical="center"/>
    </xf>
    <xf numFmtId="177" fontId="15" fillId="0" borderId="8" xfId="1" applyNumberFormat="1" applyFont="1" applyBorder="1" applyAlignment="1">
      <alignment horizontal="center" vertical="center"/>
    </xf>
    <xf numFmtId="179" fontId="13" fillId="0" borderId="8" xfId="1" applyNumberFormat="1" applyFont="1" applyBorder="1" applyAlignment="1">
      <alignment horizontal="center"/>
    </xf>
    <xf numFmtId="179" fontId="13" fillId="0" borderId="35" xfId="1" applyNumberFormat="1" applyFont="1" applyBorder="1" applyAlignment="1">
      <alignment horizontal="center"/>
    </xf>
    <xf numFmtId="0" fontId="9" fillId="0" borderId="83" xfId="1" applyFont="1" applyBorder="1" applyAlignment="1">
      <alignment horizontal="center" vertical="center"/>
    </xf>
    <xf numFmtId="0" fontId="9" fillId="0" borderId="24" xfId="1" applyFont="1" applyBorder="1" applyAlignment="1">
      <alignment horizontal="center" vertical="center"/>
    </xf>
    <xf numFmtId="0" fontId="9" fillId="0" borderId="32" xfId="1" applyFont="1" applyBorder="1" applyAlignment="1">
      <alignment horizontal="left" vertical="center" wrapText="1"/>
    </xf>
    <xf numFmtId="0" fontId="9" fillId="0" borderId="8" xfId="1" applyFont="1" applyBorder="1" applyAlignment="1">
      <alignment horizontal="left" vertical="center" wrapText="1"/>
    </xf>
    <xf numFmtId="0" fontId="18" fillId="8" borderId="153" xfId="1" applyFont="1" applyFill="1" applyBorder="1" applyAlignment="1">
      <alignment horizontal="center" vertical="center" wrapText="1"/>
    </xf>
    <xf numFmtId="0" fontId="18" fillId="8" borderId="12" xfId="1" applyFont="1" applyFill="1" applyBorder="1" applyAlignment="1">
      <alignment horizontal="center" vertical="center" wrapText="1"/>
    </xf>
    <xf numFmtId="0" fontId="18" fillId="8" borderId="1" xfId="1" applyFont="1" applyFill="1" applyBorder="1" applyAlignment="1">
      <alignment horizontal="center" vertical="center" wrapText="1"/>
    </xf>
    <xf numFmtId="0" fontId="18" fillId="8" borderId="152" xfId="1" applyFont="1" applyFill="1" applyBorder="1" applyAlignment="1">
      <alignment horizontal="center" vertical="center" wrapText="1"/>
    </xf>
    <xf numFmtId="0" fontId="18" fillId="8" borderId="51" xfId="1" applyFont="1" applyFill="1" applyBorder="1" applyAlignment="1">
      <alignment horizontal="center" vertical="center" wrapText="1"/>
    </xf>
    <xf numFmtId="0" fontId="9" fillId="0" borderId="32" xfId="1" applyFont="1" applyBorder="1" applyAlignment="1">
      <alignment horizontal="left" vertical="center" shrinkToFit="1"/>
    </xf>
    <xf numFmtId="0" fontId="9" fillId="0" borderId="8" xfId="1" applyFont="1" applyBorder="1" applyAlignment="1">
      <alignment horizontal="left" vertical="center" shrinkToFit="1"/>
    </xf>
    <xf numFmtId="177" fontId="15" fillId="8" borderId="32" xfId="1" applyNumberFormat="1" applyFont="1" applyFill="1" applyBorder="1" applyAlignment="1">
      <alignment horizontal="center" vertical="center"/>
    </xf>
    <xf numFmtId="177" fontId="15" fillId="8" borderId="8" xfId="1" applyNumberFormat="1" applyFont="1" applyFill="1" applyBorder="1" applyAlignment="1">
      <alignment horizontal="center" vertical="center"/>
    </xf>
    <xf numFmtId="0" fontId="9" fillId="8" borderId="100" xfId="1" applyFont="1" applyFill="1" applyBorder="1" applyAlignment="1">
      <alignment horizontal="center" vertical="center"/>
    </xf>
    <xf numFmtId="0" fontId="9" fillId="8" borderId="101" xfId="1" applyFont="1" applyFill="1" applyBorder="1" applyAlignment="1">
      <alignment horizontal="center" vertical="center"/>
    </xf>
    <xf numFmtId="0" fontId="9" fillId="8" borderId="102" xfId="1" applyFont="1" applyFill="1" applyBorder="1" applyAlignment="1">
      <alignment horizontal="center" vertical="center"/>
    </xf>
    <xf numFmtId="0" fontId="9" fillId="0" borderId="86" xfId="1" applyFont="1" applyBorder="1" applyAlignment="1">
      <alignment horizontal="center" vertical="center" wrapText="1"/>
    </xf>
    <xf numFmtId="0" fontId="9" fillId="0" borderId="87" xfId="1" applyFont="1" applyBorder="1" applyAlignment="1">
      <alignment horizontal="center" vertical="center" wrapText="1"/>
    </xf>
    <xf numFmtId="0" fontId="14" fillId="0" borderId="56"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62" xfId="1" applyFont="1" applyBorder="1" applyAlignment="1">
      <alignment horizontal="center" vertical="center" wrapText="1"/>
    </xf>
    <xf numFmtId="0" fontId="14" fillId="0" borderId="5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 xfId="1" applyFont="1" applyBorder="1" applyAlignment="1">
      <alignment horizontal="center" vertical="center" wrapText="1"/>
    </xf>
    <xf numFmtId="0" fontId="9" fillId="0" borderId="2" xfId="1" applyFont="1" applyBorder="1" applyAlignment="1">
      <alignment horizontal="center" vertical="center"/>
    </xf>
    <xf numFmtId="0" fontId="9" fillId="8" borderId="56" xfId="1" applyFont="1" applyFill="1" applyBorder="1" applyAlignment="1">
      <alignment horizontal="center" vertical="center" wrapText="1"/>
    </xf>
    <xf numFmtId="0" fontId="9" fillId="8" borderId="21" xfId="1" applyFont="1" applyFill="1" applyBorder="1" applyAlignment="1">
      <alignment horizontal="center" vertical="center" wrapText="1"/>
    </xf>
    <xf numFmtId="0" fontId="9" fillId="8" borderId="62" xfId="1" applyFont="1" applyFill="1" applyBorder="1" applyAlignment="1">
      <alignment horizontal="center" vertical="center" wrapText="1"/>
    </xf>
    <xf numFmtId="0" fontId="9" fillId="0" borderId="90" xfId="1" applyFont="1" applyBorder="1" applyAlignment="1">
      <alignment horizontal="left" vertical="center"/>
    </xf>
    <xf numFmtId="0" fontId="9" fillId="0" borderId="91" xfId="1" applyFont="1" applyBorder="1" applyAlignment="1">
      <alignment horizontal="left" vertical="center"/>
    </xf>
    <xf numFmtId="0" fontId="9" fillId="0" borderId="90" xfId="1" applyFont="1" applyBorder="1" applyAlignment="1">
      <alignment horizontal="left" vertical="center" wrapText="1"/>
    </xf>
    <xf numFmtId="0" fontId="14" fillId="0" borderId="78" xfId="1" applyFont="1" applyBorder="1" applyAlignment="1">
      <alignment horizontal="center" vertical="center" wrapText="1"/>
    </xf>
    <xf numFmtId="0" fontId="14" fillId="0" borderId="79" xfId="1" applyFont="1" applyBorder="1" applyAlignment="1">
      <alignment horizontal="center" vertical="center" wrapText="1"/>
    </xf>
    <xf numFmtId="0" fontId="9" fillId="0" borderId="86" xfId="1" applyFont="1" applyBorder="1" applyAlignment="1">
      <alignment horizontal="left" vertical="center" wrapText="1"/>
    </xf>
    <xf numFmtId="0" fontId="9" fillId="0" borderId="87" xfId="1" applyFont="1" applyBorder="1" applyAlignment="1">
      <alignment horizontal="left" vertical="center" wrapText="1"/>
    </xf>
    <xf numFmtId="177" fontId="15" fillId="0" borderId="86" xfId="1" applyNumberFormat="1" applyFont="1" applyBorder="1" applyAlignment="1">
      <alignment horizontal="center" vertical="center"/>
    </xf>
    <xf numFmtId="177" fontId="15" fillId="0" borderId="87" xfId="1" applyNumberFormat="1" applyFont="1" applyBorder="1" applyAlignment="1">
      <alignment horizontal="center" vertical="center"/>
    </xf>
    <xf numFmtId="179" fontId="13" fillId="0" borderId="87" xfId="1" applyNumberFormat="1" applyFont="1" applyBorder="1" applyAlignment="1">
      <alignment horizontal="center"/>
    </xf>
    <xf numFmtId="179" fontId="13" fillId="0" borderId="99" xfId="1" applyNumberFormat="1" applyFont="1" applyBorder="1" applyAlignment="1">
      <alignment horizontal="center"/>
    </xf>
    <xf numFmtId="0" fontId="67" fillId="0" borderId="38" xfId="1" applyFont="1" applyBorder="1" applyAlignment="1">
      <alignment vertical="center" wrapText="1"/>
    </xf>
    <xf numFmtId="0" fontId="70" fillId="0" borderId="0" xfId="1" applyFont="1" applyAlignment="1">
      <alignment horizontal="right" vertical="center"/>
    </xf>
    <xf numFmtId="179" fontId="9" fillId="8" borderId="39" xfId="1" applyNumberFormat="1" applyFont="1" applyFill="1" applyBorder="1" applyAlignment="1">
      <alignment horizontal="center" vertical="center" wrapText="1"/>
    </xf>
    <xf numFmtId="179" fontId="14" fillId="0" borderId="3" xfId="1" applyNumberFormat="1" applyFont="1" applyBorder="1" applyAlignment="1">
      <alignment horizontal="center" vertical="center" shrinkToFit="1"/>
    </xf>
    <xf numFmtId="179" fontId="14" fillId="0" borderId="31" xfId="1" applyNumberFormat="1" applyFont="1" applyBorder="1" applyAlignment="1">
      <alignment horizontal="center" vertical="center" shrinkToFit="1"/>
    </xf>
    <xf numFmtId="0" fontId="11" fillId="0" borderId="0" xfId="1" applyFont="1" applyAlignment="1">
      <alignment horizontal="center" vertical="top"/>
    </xf>
    <xf numFmtId="0" fontId="11" fillId="0" borderId="0" xfId="1" applyFont="1" applyAlignment="1">
      <alignment vertical="top"/>
    </xf>
    <xf numFmtId="0" fontId="9" fillId="8" borderId="3"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50" xfId="1" applyFont="1" applyFill="1" applyBorder="1" applyAlignment="1">
      <alignment horizontal="center" vertical="center"/>
    </xf>
    <xf numFmtId="0" fontId="9" fillId="2" borderId="0" xfId="1" applyFont="1" applyFill="1" applyAlignment="1">
      <alignment horizontal="center" vertical="center"/>
    </xf>
    <xf numFmtId="0" fontId="9" fillId="2" borderId="49" xfId="1" applyFont="1" applyFill="1" applyBorder="1" applyAlignment="1">
      <alignment horizontal="center" vertical="center"/>
    </xf>
    <xf numFmtId="0" fontId="8" fillId="2" borderId="17" xfId="1" applyFill="1" applyBorder="1" applyAlignment="1">
      <alignment horizontal="center" vertical="center"/>
    </xf>
    <xf numFmtId="0" fontId="8" fillId="2" borderId="3" xfId="1" applyFill="1" applyBorder="1" applyAlignment="1">
      <alignment horizontal="center" vertical="center"/>
    </xf>
    <xf numFmtId="0" fontId="8" fillId="2" borderId="16" xfId="1" applyFill="1" applyBorder="1" applyAlignment="1">
      <alignment horizontal="center" vertical="center"/>
    </xf>
    <xf numFmtId="0" fontId="9" fillId="2" borderId="37" xfId="1" applyFont="1" applyFill="1" applyBorder="1" applyAlignment="1">
      <alignment horizontal="center" vertical="center"/>
    </xf>
    <xf numFmtId="0" fontId="9" fillId="8" borderId="37" xfId="1" applyFont="1" applyFill="1" applyBorder="1" applyAlignment="1">
      <alignment horizontal="center" vertical="center"/>
    </xf>
    <xf numFmtId="0" fontId="12" fillId="2" borderId="0" xfId="1" applyFont="1" applyFill="1" applyAlignment="1">
      <alignment horizontal="left" wrapText="1"/>
    </xf>
    <xf numFmtId="0" fontId="9" fillId="2" borderId="38"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103" xfId="1" applyFont="1" applyFill="1" applyBorder="1" applyAlignment="1">
      <alignment horizontal="center" vertical="center"/>
    </xf>
    <xf numFmtId="0" fontId="9" fillId="2" borderId="67" xfId="1" applyFont="1" applyFill="1" applyBorder="1" applyAlignment="1">
      <alignment horizontal="center" vertical="center" textRotation="255"/>
    </xf>
    <xf numFmtId="0" fontId="9" fillId="2" borderId="68" xfId="1" applyFont="1" applyFill="1" applyBorder="1" applyAlignment="1">
      <alignment horizontal="center" vertical="center" textRotation="255"/>
    </xf>
    <xf numFmtId="0" fontId="9" fillId="2" borderId="73" xfId="1" applyFont="1" applyFill="1" applyBorder="1" applyAlignment="1">
      <alignment horizontal="center" vertical="center" textRotation="255"/>
    </xf>
    <xf numFmtId="0" fontId="9" fillId="2" borderId="37" xfId="1" applyFont="1" applyFill="1" applyBorder="1" applyAlignment="1">
      <alignment horizontal="center" vertical="center" textRotation="255"/>
    </xf>
    <xf numFmtId="0" fontId="9" fillId="2" borderId="115" xfId="1" applyFont="1" applyFill="1" applyBorder="1" applyAlignment="1">
      <alignment horizontal="center" vertical="center" textRotation="255"/>
    </xf>
    <xf numFmtId="0" fontId="9" fillId="2" borderId="116" xfId="1" applyFont="1" applyFill="1" applyBorder="1" applyAlignment="1">
      <alignment horizontal="center" vertical="center" textRotation="255"/>
    </xf>
    <xf numFmtId="0" fontId="9" fillId="2" borderId="68" xfId="1" applyFont="1" applyFill="1" applyBorder="1" applyAlignment="1">
      <alignment horizontal="center" vertical="center"/>
    </xf>
    <xf numFmtId="0" fontId="9" fillId="2" borderId="60" xfId="1" applyFont="1" applyFill="1" applyBorder="1" applyAlignment="1">
      <alignment horizontal="center" vertical="center"/>
    </xf>
    <xf numFmtId="0" fontId="9" fillId="2" borderId="21" xfId="1" applyFont="1" applyFill="1" applyBorder="1" applyAlignment="1">
      <alignment horizontal="center" vertical="center"/>
    </xf>
    <xf numFmtId="0" fontId="9" fillId="2" borderId="62"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55"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8" xfId="1" applyFont="1" applyFill="1" applyBorder="1" applyAlignment="1">
      <alignment horizontal="left" vertical="center"/>
    </xf>
    <xf numFmtId="0" fontId="9" fillId="2" borderId="39" xfId="1" applyFont="1" applyFill="1" applyBorder="1" applyAlignment="1">
      <alignment horizontal="left" vertical="center"/>
    </xf>
    <xf numFmtId="0" fontId="9" fillId="2" borderId="21" xfId="1" applyFont="1" applyFill="1" applyBorder="1" applyAlignment="1">
      <alignment horizontal="left" vertical="center"/>
    </xf>
    <xf numFmtId="0" fontId="9" fillId="2" borderId="61" xfId="1" applyFont="1" applyFill="1" applyBorder="1" applyAlignment="1">
      <alignment horizontal="left" vertical="center"/>
    </xf>
    <xf numFmtId="0" fontId="9" fillId="2" borderId="104" xfId="1" applyFont="1" applyFill="1" applyBorder="1" applyAlignment="1">
      <alignment horizontal="center" vertical="center"/>
    </xf>
    <xf numFmtId="0" fontId="9" fillId="8" borderId="104" xfId="1" applyFont="1" applyFill="1" applyBorder="1" applyAlignment="1">
      <alignment horizontal="center" vertical="center"/>
    </xf>
    <xf numFmtId="0" fontId="9" fillId="8" borderId="105" xfId="1" applyFont="1" applyFill="1" applyBorder="1" applyAlignment="1">
      <alignment horizontal="center" vertical="center"/>
    </xf>
    <xf numFmtId="0" fontId="9" fillId="8" borderId="106" xfId="1" applyFont="1" applyFill="1" applyBorder="1" applyAlignment="1">
      <alignment horizontal="center" vertical="center"/>
    </xf>
    <xf numFmtId="0" fontId="9" fillId="8" borderId="107" xfId="1" applyFont="1" applyFill="1" applyBorder="1" applyAlignment="1">
      <alignment horizontal="center" vertical="center"/>
    </xf>
    <xf numFmtId="0" fontId="9" fillId="2" borderId="105" xfId="1" applyFont="1" applyFill="1" applyBorder="1" applyAlignment="1">
      <alignment horizontal="center" vertical="center"/>
    </xf>
    <xf numFmtId="0" fontId="9" fillId="2" borderId="106" xfId="1" applyFont="1" applyFill="1" applyBorder="1" applyAlignment="1">
      <alignment horizontal="center" vertical="center"/>
    </xf>
    <xf numFmtId="0" fontId="9" fillId="2" borderId="107" xfId="1" applyFont="1" applyFill="1" applyBorder="1" applyAlignment="1">
      <alignment horizontal="center" vertical="center"/>
    </xf>
    <xf numFmtId="0" fontId="9" fillId="2" borderId="69"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60"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9" fillId="2" borderId="61" xfId="1" applyFont="1" applyFill="1" applyBorder="1" applyAlignment="1">
      <alignment horizontal="center" vertical="center" textRotation="255" wrapText="1"/>
    </xf>
    <xf numFmtId="0" fontId="9" fillId="2" borderId="50" xfId="1" applyFont="1" applyFill="1" applyBorder="1" applyAlignment="1">
      <alignment horizontal="center" vertical="center" textRotation="255" wrapText="1"/>
    </xf>
    <xf numFmtId="0" fontId="9" fillId="2" borderId="0" xfId="1" applyFont="1" applyFill="1" applyAlignment="1">
      <alignment horizontal="center" vertical="center" textRotation="255" wrapText="1"/>
    </xf>
    <xf numFmtId="0" fontId="9" fillId="2" borderId="49" xfId="1" applyFont="1" applyFill="1" applyBorder="1" applyAlignment="1">
      <alignment horizontal="center" vertical="center" textRotation="255" wrapText="1"/>
    </xf>
    <xf numFmtId="0" fontId="9" fillId="2" borderId="17" xfId="1" applyFont="1" applyFill="1" applyBorder="1" applyAlignment="1">
      <alignment horizontal="center" vertical="center" textRotation="255" wrapText="1"/>
    </xf>
    <xf numFmtId="0" fontId="9" fillId="2" borderId="3" xfId="1" applyFont="1" applyFill="1" applyBorder="1" applyAlignment="1">
      <alignment horizontal="center" vertical="center" textRotation="255" wrapText="1"/>
    </xf>
    <xf numFmtId="0" fontId="9" fillId="2" borderId="16" xfId="1" applyFont="1" applyFill="1" applyBorder="1" applyAlignment="1">
      <alignment horizontal="center" vertical="center" textRotation="255" wrapText="1"/>
    </xf>
    <xf numFmtId="0" fontId="9" fillId="8" borderId="38" xfId="1" applyFont="1" applyFill="1" applyBorder="1" applyAlignment="1">
      <alignment horizontal="center" vertical="center"/>
    </xf>
    <xf numFmtId="0" fontId="9" fillId="8" borderId="111" xfId="1" applyFont="1" applyFill="1" applyBorder="1" applyAlignment="1">
      <alignment horizontal="center" vertical="center"/>
    </xf>
    <xf numFmtId="0" fontId="9" fillId="8" borderId="112" xfId="1" applyFont="1" applyFill="1" applyBorder="1" applyAlignment="1">
      <alignment horizontal="center" vertical="center"/>
    </xf>
    <xf numFmtId="0" fontId="9" fillId="8" borderId="113" xfId="1" applyFont="1" applyFill="1" applyBorder="1" applyAlignment="1">
      <alignment horizontal="center" vertical="center"/>
    </xf>
    <xf numFmtId="185" fontId="9" fillId="2" borderId="108" xfId="1" applyNumberFormat="1" applyFont="1" applyFill="1" applyBorder="1" applyAlignment="1">
      <alignment horizontal="center" vertical="center"/>
    </xf>
    <xf numFmtId="185" fontId="8" fillId="2" borderId="109" xfId="1" applyNumberFormat="1" applyFill="1" applyBorder="1" applyAlignment="1">
      <alignment horizontal="center" vertical="center"/>
    </xf>
    <xf numFmtId="185" fontId="8" fillId="2" borderId="110" xfId="1" applyNumberFormat="1" applyFill="1" applyBorder="1" applyAlignment="1">
      <alignment horizontal="center" vertical="center"/>
    </xf>
    <xf numFmtId="0" fontId="9" fillId="2" borderId="37" xfId="1" applyFont="1" applyFill="1" applyBorder="1" applyAlignment="1">
      <alignment horizontal="left" vertical="center"/>
    </xf>
    <xf numFmtId="0" fontId="9" fillId="2" borderId="111" xfId="1" applyFont="1" applyFill="1" applyBorder="1" applyAlignment="1">
      <alignment horizontal="center" vertical="center"/>
    </xf>
    <xf numFmtId="0" fontId="8" fillId="2" borderId="112" xfId="1" applyFill="1" applyBorder="1" applyAlignment="1">
      <alignment horizontal="center" vertical="center"/>
    </xf>
    <xf numFmtId="0" fontId="8" fillId="2" borderId="113" xfId="1" applyFill="1" applyBorder="1" applyAlignment="1">
      <alignment horizontal="center" vertical="center"/>
    </xf>
    <xf numFmtId="185" fontId="9" fillId="2" borderId="38" xfId="1" applyNumberFormat="1" applyFont="1" applyFill="1" applyBorder="1" applyAlignment="1">
      <alignment horizontal="center" vertical="center"/>
    </xf>
    <xf numFmtId="185" fontId="9" fillId="2" borderId="8" xfId="1" applyNumberFormat="1" applyFont="1" applyFill="1" applyBorder="1" applyAlignment="1">
      <alignment horizontal="center" vertical="center"/>
    </xf>
    <xf numFmtId="185" fontId="9" fillId="2" borderId="39" xfId="1" applyNumberFormat="1" applyFont="1" applyFill="1" applyBorder="1" applyAlignment="1">
      <alignment horizontal="center" vertical="center"/>
    </xf>
    <xf numFmtId="0" fontId="14" fillId="2" borderId="38" xfId="1" applyFont="1" applyFill="1" applyBorder="1" applyAlignment="1">
      <alignment vertical="center"/>
    </xf>
    <xf numFmtId="0" fontId="14" fillId="2" borderId="8" xfId="1" applyFont="1" applyFill="1" applyBorder="1" applyAlignment="1">
      <alignment vertical="center"/>
    </xf>
    <xf numFmtId="0" fontId="14" fillId="2" borderId="39" xfId="1" applyFont="1" applyFill="1" applyBorder="1" applyAlignment="1">
      <alignment vertical="center"/>
    </xf>
    <xf numFmtId="0" fontId="9" fillId="8" borderId="114" xfId="1" applyFont="1" applyFill="1" applyBorder="1" applyAlignment="1">
      <alignment horizontal="center" vertical="center"/>
    </xf>
    <xf numFmtId="0" fontId="8" fillId="2" borderId="0" xfId="1" applyFill="1" applyAlignment="1">
      <alignment horizontal="center" vertical="center"/>
    </xf>
    <xf numFmtId="0" fontId="8" fillId="2" borderId="49" xfId="1" applyFill="1" applyBorder="1" applyAlignment="1">
      <alignment horizontal="center" vertical="center"/>
    </xf>
    <xf numFmtId="0" fontId="8" fillId="2" borderId="50" xfId="1" applyFill="1" applyBorder="1" applyAlignment="1">
      <alignment horizontal="center" vertical="center"/>
    </xf>
    <xf numFmtId="0" fontId="8" fillId="2" borderId="55" xfId="1" applyFill="1" applyBorder="1" applyAlignment="1">
      <alignment horizontal="center" vertical="center"/>
    </xf>
    <xf numFmtId="0" fontId="8" fillId="2" borderId="12" xfId="1" applyFill="1" applyBorder="1" applyAlignment="1">
      <alignment horizontal="center" vertical="center"/>
    </xf>
    <xf numFmtId="0" fontId="8" fillId="2" borderId="54" xfId="1" applyFill="1" applyBorder="1" applyAlignment="1">
      <alignment horizontal="center" vertical="center"/>
    </xf>
    <xf numFmtId="0" fontId="8" fillId="8" borderId="112" xfId="1" applyFill="1" applyBorder="1" applyAlignment="1">
      <alignment horizontal="center" vertical="center"/>
    </xf>
    <xf numFmtId="0" fontId="8" fillId="8" borderId="113" xfId="1" applyFill="1" applyBorder="1" applyAlignment="1">
      <alignment horizontal="center" vertical="center"/>
    </xf>
    <xf numFmtId="0" fontId="14" fillId="2" borderId="38" xfId="1" applyFont="1" applyFill="1" applyBorder="1" applyAlignment="1">
      <alignment vertical="center" wrapText="1"/>
    </xf>
    <xf numFmtId="0" fontId="14" fillId="2" borderId="8" xfId="1" applyFont="1" applyFill="1" applyBorder="1" applyAlignment="1">
      <alignment vertical="center" wrapText="1"/>
    </xf>
    <xf numFmtId="0" fontId="14" fillId="2" borderId="39" xfId="1" applyFont="1" applyFill="1" applyBorder="1" applyAlignment="1">
      <alignment vertical="center" wrapText="1"/>
    </xf>
    <xf numFmtId="0" fontId="9" fillId="8" borderId="50" xfId="1" applyFont="1" applyFill="1" applyBorder="1" applyAlignment="1">
      <alignment horizontal="left" vertical="center"/>
    </xf>
    <xf numFmtId="0" fontId="9" fillId="8" borderId="0" xfId="1" applyFont="1" applyFill="1" applyAlignment="1">
      <alignment horizontal="left" vertical="center"/>
    </xf>
    <xf numFmtId="0" fontId="9" fillId="8" borderId="49" xfId="1" applyFont="1" applyFill="1" applyBorder="1" applyAlignment="1">
      <alignment horizontal="left" vertical="center"/>
    </xf>
    <xf numFmtId="0" fontId="9" fillId="8" borderId="55" xfId="1" applyFont="1" applyFill="1" applyBorder="1" applyAlignment="1">
      <alignment horizontal="left" vertical="center"/>
    </xf>
    <xf numFmtId="0" fontId="9" fillId="8" borderId="12" xfId="1" applyFont="1" applyFill="1" applyBorder="1" applyAlignment="1">
      <alignment horizontal="left" vertical="center"/>
    </xf>
    <xf numFmtId="0" fontId="9" fillId="8" borderId="54" xfId="1" applyFont="1" applyFill="1" applyBorder="1" applyAlignment="1">
      <alignment horizontal="left" vertical="center"/>
    </xf>
    <xf numFmtId="0" fontId="9" fillId="8" borderId="119" xfId="1" applyFont="1" applyFill="1" applyBorder="1" applyAlignment="1">
      <alignment horizontal="center" vertical="center"/>
    </xf>
    <xf numFmtId="0" fontId="9" fillId="8" borderId="116" xfId="1" applyFont="1" applyFill="1" applyBorder="1" applyAlignment="1">
      <alignment horizontal="center" vertical="center"/>
    </xf>
    <xf numFmtId="0" fontId="9" fillId="8" borderId="117" xfId="1" applyFont="1" applyFill="1" applyBorder="1" applyAlignment="1">
      <alignment horizontal="center" vertical="center"/>
    </xf>
    <xf numFmtId="0" fontId="9" fillId="2" borderId="120" xfId="1" applyFont="1" applyFill="1" applyBorder="1" applyAlignment="1">
      <alignment horizontal="center" vertical="center"/>
    </xf>
    <xf numFmtId="0" fontId="9" fillId="2" borderId="121" xfId="1" applyFont="1" applyFill="1" applyBorder="1" applyAlignment="1">
      <alignment horizontal="center" vertical="center"/>
    </xf>
    <xf numFmtId="0" fontId="9" fillId="2" borderId="122" xfId="1" applyFont="1" applyFill="1" applyBorder="1" applyAlignment="1">
      <alignment horizontal="center" vertical="center"/>
    </xf>
    <xf numFmtId="0" fontId="9" fillId="2" borderId="123" xfId="1" applyFont="1" applyFill="1" applyBorder="1" applyAlignment="1">
      <alignment horizontal="center" vertical="center"/>
    </xf>
    <xf numFmtId="0" fontId="9" fillId="2" borderId="124" xfId="1" applyFont="1" applyFill="1" applyBorder="1" applyAlignment="1">
      <alignment horizontal="center" vertical="center"/>
    </xf>
    <xf numFmtId="0" fontId="9" fillId="2" borderId="125" xfId="1" applyFont="1" applyFill="1" applyBorder="1" applyAlignment="1">
      <alignment horizontal="center" vertical="center"/>
    </xf>
    <xf numFmtId="0" fontId="9" fillId="2" borderId="126" xfId="1" applyFont="1" applyFill="1" applyBorder="1" applyAlignment="1">
      <alignment horizontal="center" vertical="center"/>
    </xf>
    <xf numFmtId="0" fontId="9" fillId="2" borderId="131" xfId="1" applyFont="1" applyFill="1" applyBorder="1" applyAlignment="1">
      <alignment horizontal="center" vertical="center"/>
    </xf>
    <xf numFmtId="182" fontId="9" fillId="8" borderId="17" xfId="1" applyNumberFormat="1" applyFont="1" applyFill="1" applyBorder="1" applyAlignment="1">
      <alignment vertical="center"/>
    </xf>
    <xf numFmtId="182" fontId="9" fillId="8" borderId="3" xfId="1" applyNumberFormat="1" applyFont="1" applyFill="1" applyBorder="1" applyAlignment="1">
      <alignment vertical="center"/>
    </xf>
    <xf numFmtId="0" fontId="9" fillId="2" borderId="3" xfId="1" applyFont="1" applyFill="1" applyBorder="1" applyAlignment="1">
      <alignment horizontal="right" vertical="center"/>
    </xf>
    <xf numFmtId="0" fontId="9" fillId="2" borderId="16" xfId="1" applyFont="1" applyFill="1" applyBorder="1" applyAlignment="1">
      <alignment horizontal="right" vertical="center"/>
    </xf>
    <xf numFmtId="0" fontId="9" fillId="2" borderId="0" xfId="1" applyFont="1" applyFill="1" applyAlignment="1">
      <alignment vertical="center"/>
    </xf>
    <xf numFmtId="49" fontId="14" fillId="8" borderId="117" xfId="1" applyNumberFormat="1" applyFont="1" applyFill="1" applyBorder="1" applyAlignment="1">
      <alignment horizontal="left" vertical="center" wrapText="1"/>
    </xf>
    <xf numFmtId="49" fontId="14" fillId="8" borderId="87" xfId="1" applyNumberFormat="1" applyFont="1" applyFill="1" applyBorder="1" applyAlignment="1">
      <alignment horizontal="left" vertical="center" wrapText="1"/>
    </xf>
    <xf numFmtId="49" fontId="14" fillId="8" borderId="273" xfId="1" applyNumberFormat="1" applyFont="1" applyFill="1" applyBorder="1" applyAlignment="1">
      <alignment horizontal="left" vertical="center" wrapText="1"/>
    </xf>
    <xf numFmtId="0" fontId="9" fillId="8" borderId="125" xfId="1" applyFont="1" applyFill="1" applyBorder="1" applyAlignment="1">
      <alignment vertical="center"/>
    </xf>
    <xf numFmtId="0" fontId="9" fillId="2" borderId="125" xfId="1" applyFont="1" applyFill="1" applyBorder="1" applyAlignment="1">
      <alignment vertical="center"/>
    </xf>
    <xf numFmtId="0" fontId="9" fillId="2" borderId="127" xfId="1" applyFont="1" applyFill="1" applyBorder="1" applyAlignment="1">
      <alignment horizontal="center" vertical="center"/>
    </xf>
    <xf numFmtId="0" fontId="9" fillId="2" borderId="128" xfId="1" applyFont="1" applyFill="1" applyBorder="1" applyAlignment="1">
      <alignment horizontal="center" vertical="center"/>
    </xf>
    <xf numFmtId="0" fontId="9" fillId="2" borderId="129" xfId="1" applyFont="1" applyFill="1" applyBorder="1" applyAlignment="1">
      <alignment horizontal="center" vertical="center"/>
    </xf>
    <xf numFmtId="0" fontId="9" fillId="2" borderId="132" xfId="1" applyFont="1" applyFill="1" applyBorder="1" applyAlignment="1">
      <alignment horizontal="center" vertical="center"/>
    </xf>
    <xf numFmtId="0" fontId="9" fillId="2" borderId="133" xfId="1" applyFont="1" applyFill="1" applyBorder="1" applyAlignment="1">
      <alignment horizontal="center" vertical="center"/>
    </xf>
    <xf numFmtId="0" fontId="9" fillId="2" borderId="134" xfId="1" applyFont="1" applyFill="1" applyBorder="1" applyAlignment="1">
      <alignment horizontal="center" vertical="center"/>
    </xf>
    <xf numFmtId="182" fontId="9" fillId="8" borderId="124" xfId="1" applyNumberFormat="1" applyFont="1" applyFill="1" applyBorder="1" applyAlignment="1">
      <alignment vertical="center"/>
    </xf>
    <xf numFmtId="182" fontId="9" fillId="8" borderId="125" xfId="1" applyNumberFormat="1" applyFont="1" applyFill="1" applyBorder="1" applyAlignment="1">
      <alignment vertical="center"/>
    </xf>
    <xf numFmtId="0" fontId="9" fillId="2" borderId="125" xfId="1" applyFont="1" applyFill="1" applyBorder="1" applyAlignment="1">
      <alignment horizontal="right" vertical="center"/>
    </xf>
    <xf numFmtId="0" fontId="9" fillId="2" borderId="126" xfId="1" applyFont="1" applyFill="1" applyBorder="1" applyAlignment="1">
      <alignment horizontal="right" vertical="center"/>
    </xf>
    <xf numFmtId="0" fontId="14" fillId="2" borderId="124" xfId="1" applyFont="1" applyFill="1" applyBorder="1" applyAlignment="1">
      <alignment horizontal="center" vertical="center" wrapText="1"/>
    </xf>
    <xf numFmtId="0" fontId="14" fillId="2" borderId="125"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0" xfId="1" applyFont="1" applyFill="1" applyAlignment="1">
      <alignment horizontal="center" vertical="center" wrapText="1"/>
    </xf>
    <xf numFmtId="182" fontId="9" fillId="2" borderId="38" xfId="1" applyNumberFormat="1" applyFont="1" applyFill="1" applyBorder="1" applyAlignment="1">
      <alignment vertical="center"/>
    </xf>
    <xf numFmtId="182" fontId="9" fillId="2" borderId="8" xfId="1" applyNumberFormat="1" applyFont="1" applyFill="1" applyBorder="1" applyAlignment="1">
      <alignment vertical="center"/>
    </xf>
    <xf numFmtId="0" fontId="9" fillId="2" borderId="8" xfId="1" applyFont="1" applyFill="1" applyBorder="1" applyAlignment="1">
      <alignment horizontal="right" vertical="center"/>
    </xf>
    <xf numFmtId="0" fontId="9" fillId="2" borderId="39" xfId="1" applyFont="1" applyFill="1" applyBorder="1" applyAlignment="1">
      <alignment horizontal="right" vertical="center"/>
    </xf>
    <xf numFmtId="0" fontId="9" fillId="2" borderId="135" xfId="1" applyFont="1" applyFill="1" applyBorder="1" applyAlignment="1">
      <alignment horizontal="center" vertical="center"/>
    </xf>
    <xf numFmtId="0" fontId="9" fillId="2" borderId="136" xfId="1" applyFont="1" applyFill="1" applyBorder="1" applyAlignment="1">
      <alignment horizontal="center" vertical="center"/>
    </xf>
    <xf numFmtId="0" fontId="9" fillId="2" borderId="137" xfId="1" applyFont="1" applyFill="1" applyBorder="1" applyAlignment="1">
      <alignment horizontal="center" vertical="center"/>
    </xf>
    <xf numFmtId="0" fontId="9" fillId="2" borderId="138" xfId="1" applyFont="1" applyFill="1" applyBorder="1" applyAlignment="1">
      <alignment horizontal="center" vertical="center"/>
    </xf>
    <xf numFmtId="182" fontId="9" fillId="8" borderId="50" xfId="1" applyNumberFormat="1" applyFont="1" applyFill="1" applyBorder="1" applyAlignment="1">
      <alignment vertical="center"/>
    </xf>
    <xf numFmtId="182" fontId="9" fillId="8" borderId="0" xfId="1" applyNumberFormat="1" applyFont="1" applyFill="1" applyAlignment="1">
      <alignment vertical="center"/>
    </xf>
    <xf numFmtId="0" fontId="9" fillId="2" borderId="0" xfId="1" applyFont="1" applyFill="1" applyAlignment="1">
      <alignment horizontal="right" vertical="center"/>
    </xf>
    <xf numFmtId="0" fontId="9" fillId="2" borderId="49" xfId="1" applyFont="1" applyFill="1" applyBorder="1" applyAlignment="1">
      <alignment horizontal="right" vertical="center"/>
    </xf>
    <xf numFmtId="0" fontId="80" fillId="0" borderId="26" xfId="1" applyFont="1" applyBorder="1" applyAlignment="1">
      <alignment vertical="center"/>
    </xf>
    <xf numFmtId="0" fontId="9" fillId="2" borderId="38" xfId="1" applyFont="1" applyFill="1" applyBorder="1" applyAlignment="1">
      <alignment horizontal="right" vertical="center"/>
    </xf>
    <xf numFmtId="0" fontId="13" fillId="2" borderId="40" xfId="1" applyFont="1" applyFill="1" applyBorder="1" applyAlignment="1">
      <alignment horizontal="right" vertical="center"/>
    </xf>
    <xf numFmtId="0" fontId="13" fillId="2" borderId="26" xfId="1" applyFont="1" applyFill="1" applyBorder="1" applyAlignment="1">
      <alignment horizontal="right" vertical="center"/>
    </xf>
    <xf numFmtId="0" fontId="13" fillId="2" borderId="45" xfId="1" applyFont="1" applyFill="1" applyBorder="1" applyAlignment="1">
      <alignment horizontal="right" vertical="center"/>
    </xf>
    <xf numFmtId="183" fontId="9" fillId="2" borderId="38" xfId="1" applyNumberFormat="1" applyFont="1" applyFill="1" applyBorder="1" applyAlignment="1">
      <alignment horizontal="right" vertical="center"/>
    </xf>
    <xf numFmtId="183" fontId="9" fillId="2" borderId="8" xfId="1" applyNumberFormat="1" applyFont="1" applyFill="1" applyBorder="1" applyAlignment="1">
      <alignment horizontal="right" vertical="center"/>
    </xf>
    <xf numFmtId="183" fontId="9" fillId="2" borderId="39" xfId="1" applyNumberFormat="1" applyFont="1" applyFill="1" applyBorder="1" applyAlignment="1">
      <alignment horizontal="right" vertical="center"/>
    </xf>
    <xf numFmtId="180" fontId="9" fillId="8" borderId="17" xfId="1" applyNumberFormat="1" applyFont="1" applyFill="1" applyBorder="1" applyAlignment="1">
      <alignment horizontal="right" vertical="center"/>
    </xf>
    <xf numFmtId="180" fontId="9" fillId="8" borderId="3" xfId="1" applyNumberFormat="1" applyFont="1" applyFill="1" applyBorder="1" applyAlignment="1">
      <alignment horizontal="right" vertical="center"/>
    </xf>
    <xf numFmtId="180" fontId="9" fillId="8" borderId="16" xfId="1" applyNumberFormat="1" applyFont="1" applyFill="1" applyBorder="1" applyAlignment="1">
      <alignment horizontal="right" vertical="center"/>
    </xf>
    <xf numFmtId="180" fontId="9" fillId="2" borderId="17" xfId="1" applyNumberFormat="1" applyFont="1" applyFill="1" applyBorder="1" applyAlignment="1">
      <alignment horizontal="right" vertical="center"/>
    </xf>
    <xf numFmtId="180" fontId="9" fillId="2" borderId="3" xfId="1" applyNumberFormat="1" applyFont="1" applyFill="1" applyBorder="1" applyAlignment="1">
      <alignment horizontal="right" vertical="center"/>
    </xf>
    <xf numFmtId="180" fontId="9" fillId="2" borderId="16" xfId="1" applyNumberFormat="1" applyFont="1" applyFill="1" applyBorder="1" applyAlignment="1">
      <alignment horizontal="right" vertical="center"/>
    </xf>
    <xf numFmtId="0" fontId="9" fillId="2" borderId="56" xfId="1" applyFont="1" applyFill="1" applyBorder="1" applyAlignment="1">
      <alignment horizontal="center" vertical="center"/>
    </xf>
    <xf numFmtId="0" fontId="9" fillId="2" borderId="57"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8" borderId="275" xfId="1" applyFont="1" applyFill="1" applyBorder="1" applyAlignment="1">
      <alignment horizontal="center" vertical="center"/>
    </xf>
    <xf numFmtId="0" fontId="9" fillId="8" borderId="21" xfId="1" applyFont="1" applyFill="1" applyBorder="1" applyAlignment="1">
      <alignment horizontal="center" vertical="center"/>
    </xf>
    <xf numFmtId="0" fontId="9" fillId="8" borderId="57" xfId="1" applyFont="1" applyFill="1" applyBorder="1" applyAlignment="1">
      <alignment horizontal="center" vertical="center"/>
    </xf>
    <xf numFmtId="0" fontId="9" fillId="8" borderId="53" xfId="1" applyFont="1" applyFill="1" applyBorder="1" applyAlignment="1">
      <alignment horizontal="center" vertical="center"/>
    </xf>
    <xf numFmtId="0" fontId="9" fillId="8" borderId="52" xfId="1" applyFont="1" applyFill="1" applyBorder="1" applyAlignment="1">
      <alignment horizontal="center" vertical="center"/>
    </xf>
    <xf numFmtId="0" fontId="9" fillId="2" borderId="117" xfId="1" applyFont="1" applyFill="1" applyBorder="1" applyAlignment="1">
      <alignment horizontal="center" vertical="center"/>
    </xf>
    <xf numFmtId="0" fontId="9" fillId="2" borderId="87" xfId="1" applyFont="1" applyFill="1" applyBorder="1" applyAlignment="1">
      <alignment horizontal="center" vertical="center"/>
    </xf>
    <xf numFmtId="0" fontId="9" fillId="2" borderId="118" xfId="1" applyFont="1" applyFill="1" applyBorder="1" applyAlignment="1">
      <alignment horizontal="center" vertical="center"/>
    </xf>
    <xf numFmtId="180" fontId="9" fillId="2" borderId="117" xfId="1" applyNumberFormat="1" applyFont="1" applyFill="1" applyBorder="1" applyAlignment="1">
      <alignment horizontal="right" vertical="center"/>
    </xf>
    <xf numFmtId="0" fontId="9" fillId="2" borderId="87" xfId="1" applyFont="1" applyFill="1" applyBorder="1" applyAlignment="1">
      <alignment horizontal="right" vertical="center"/>
    </xf>
    <xf numFmtId="0" fontId="9" fillId="2" borderId="118" xfId="1" applyFont="1" applyFill="1" applyBorder="1" applyAlignment="1">
      <alignment horizontal="right" vertical="center"/>
    </xf>
    <xf numFmtId="0" fontId="9" fillId="2" borderId="150" xfId="1" applyFont="1" applyFill="1" applyBorder="1" applyAlignment="1">
      <alignment horizontal="center" vertical="center"/>
    </xf>
    <xf numFmtId="0" fontId="9" fillId="2" borderId="152" xfId="1" applyFont="1" applyFill="1" applyBorder="1" applyAlignment="1">
      <alignment horizontal="center" vertical="center"/>
    </xf>
    <xf numFmtId="0" fontId="9" fillId="2" borderId="56" xfId="1" applyFont="1" applyFill="1" applyBorder="1" applyAlignment="1">
      <alignment horizontal="center" vertical="distributed" textRotation="255" justifyLastLine="1"/>
    </xf>
    <xf numFmtId="0" fontId="9" fillId="2" borderId="61" xfId="1" applyFont="1" applyFill="1" applyBorder="1" applyAlignment="1">
      <alignment horizontal="center" vertical="distributed" textRotation="255" justifyLastLine="1"/>
    </xf>
    <xf numFmtId="0" fontId="9" fillId="2" borderId="7" xfId="1" applyFont="1" applyFill="1" applyBorder="1" applyAlignment="1">
      <alignment horizontal="center" vertical="distributed" textRotation="255" justifyLastLine="1"/>
    </xf>
    <xf numFmtId="0" fontId="9" fillId="2" borderId="49" xfId="1" applyFont="1" applyFill="1" applyBorder="1" applyAlignment="1">
      <alignment horizontal="center" vertical="distributed" textRotation="255" justifyLastLine="1"/>
    </xf>
    <xf numFmtId="0" fontId="9" fillId="2" borderId="51" xfId="1" applyFont="1" applyFill="1" applyBorder="1" applyAlignment="1">
      <alignment horizontal="center" vertical="distributed" textRotation="255" justifyLastLine="1"/>
    </xf>
    <xf numFmtId="0" fontId="9" fillId="2" borderId="54" xfId="1" applyFont="1" applyFill="1" applyBorder="1" applyAlignment="1">
      <alignment horizontal="center" vertical="distributed" textRotation="255" justifyLastLine="1"/>
    </xf>
    <xf numFmtId="0" fontId="9" fillId="2" borderId="6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6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61"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69" xfId="1" applyFont="1" applyFill="1" applyBorder="1" applyAlignment="1">
      <alignment horizontal="center" vertical="center" justifyLastLine="1"/>
    </xf>
    <xf numFmtId="0" fontId="9" fillId="2" borderId="19" xfId="1" applyFont="1" applyFill="1" applyBorder="1" applyAlignment="1">
      <alignment horizontal="center" vertical="center" justifyLastLine="1"/>
    </xf>
    <xf numFmtId="0" fontId="9" fillId="2" borderId="20" xfId="1" applyFont="1" applyFill="1" applyBorder="1" applyAlignment="1">
      <alignment horizontal="center" vertical="center" justifyLastLine="1"/>
    </xf>
    <xf numFmtId="0" fontId="10" fillId="2" borderId="38"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9" xfId="1" applyFont="1" applyFill="1" applyBorder="1" applyAlignment="1">
      <alignment horizontal="center" vertical="center"/>
    </xf>
    <xf numFmtId="189" fontId="9" fillId="8" borderId="275" xfId="1" applyNumberFormat="1" applyFont="1" applyFill="1" applyBorder="1" applyAlignment="1">
      <alignment horizontal="center" vertical="center"/>
    </xf>
    <xf numFmtId="189" fontId="9" fillId="8" borderId="21" xfId="1" applyNumberFormat="1" applyFont="1" applyFill="1" applyBorder="1" applyAlignment="1">
      <alignment horizontal="center" vertical="center"/>
    </xf>
    <xf numFmtId="189" fontId="9" fillId="8" borderId="61" xfId="1" applyNumberFormat="1" applyFont="1" applyFill="1" applyBorder="1" applyAlignment="1">
      <alignment horizontal="center" vertical="center"/>
    </xf>
    <xf numFmtId="189" fontId="9" fillId="8" borderId="53" xfId="1" applyNumberFormat="1" applyFont="1" applyFill="1" applyBorder="1" applyAlignment="1">
      <alignment horizontal="center" vertical="center"/>
    </xf>
    <xf numFmtId="189" fontId="9" fillId="8" borderId="12" xfId="1" applyNumberFormat="1" applyFont="1" applyFill="1" applyBorder="1" applyAlignment="1">
      <alignment horizontal="center" vertical="center"/>
    </xf>
    <xf numFmtId="189" fontId="9" fillId="8" borderId="54" xfId="1" applyNumberFormat="1" applyFont="1" applyFill="1" applyBorder="1" applyAlignment="1">
      <alignment horizontal="center" vertical="center"/>
    </xf>
    <xf numFmtId="189" fontId="9" fillId="8" borderId="151" xfId="1" applyNumberFormat="1" applyFont="1" applyFill="1" applyBorder="1" applyAlignment="1">
      <alignment horizontal="center" vertical="center"/>
    </xf>
    <xf numFmtId="189" fontId="9" fillId="8" borderId="62" xfId="1" applyNumberFormat="1" applyFont="1" applyFill="1" applyBorder="1" applyAlignment="1">
      <alignment horizontal="center" vertical="center"/>
    </xf>
    <xf numFmtId="189" fontId="9" fillId="8" borderId="153" xfId="1" applyNumberFormat="1" applyFont="1" applyFill="1" applyBorder="1" applyAlignment="1">
      <alignment horizontal="center" vertical="center"/>
    </xf>
    <xf numFmtId="189" fontId="9" fillId="8" borderId="1" xfId="1" applyNumberFormat="1" applyFont="1" applyFill="1" applyBorder="1" applyAlignment="1">
      <alignment horizontal="center" vertical="center"/>
    </xf>
    <xf numFmtId="180" fontId="20" fillId="2" borderId="17" xfId="1" applyNumberFormat="1" applyFont="1" applyFill="1" applyBorder="1" applyAlignment="1">
      <alignment horizontal="right" vertical="center"/>
    </xf>
    <xf numFmtId="180" fontId="20" fillId="2" borderId="3" xfId="1" applyNumberFormat="1" applyFont="1" applyFill="1" applyBorder="1" applyAlignment="1">
      <alignment horizontal="right" vertical="center"/>
    </xf>
    <xf numFmtId="180" fontId="20" fillId="2" borderId="16" xfId="1" applyNumberFormat="1" applyFont="1" applyFill="1" applyBorder="1" applyAlignment="1">
      <alignment horizontal="right" vertical="center"/>
    </xf>
    <xf numFmtId="182" fontId="9" fillId="8" borderId="143" xfId="1" applyNumberFormat="1" applyFont="1" applyFill="1" applyBorder="1" applyAlignment="1">
      <alignment vertical="center"/>
    </xf>
    <xf numFmtId="182" fontId="9" fillId="8" borderId="144" xfId="1" applyNumberFormat="1" applyFont="1" applyFill="1" applyBorder="1" applyAlignment="1">
      <alignment vertical="center"/>
    </xf>
    <xf numFmtId="0" fontId="9" fillId="2" borderId="143" xfId="1" applyFont="1" applyFill="1" applyBorder="1" applyAlignment="1">
      <alignment vertical="center" wrapText="1"/>
    </xf>
    <xf numFmtId="0" fontId="9" fillId="2" borderId="144" xfId="1" applyFont="1" applyFill="1" applyBorder="1" applyAlignment="1">
      <alignment vertical="center"/>
    </xf>
    <xf numFmtId="0" fontId="9" fillId="2" borderId="145" xfId="1" applyFont="1" applyFill="1" applyBorder="1" applyAlignment="1">
      <alignment vertical="center"/>
    </xf>
    <xf numFmtId="0" fontId="9" fillId="2" borderId="144" xfId="1" applyFont="1" applyFill="1" applyBorder="1" applyAlignment="1">
      <alignment horizontal="right" vertical="center"/>
    </xf>
    <xf numFmtId="0" fontId="9" fillId="2" borderId="145" xfId="1" applyFont="1" applyFill="1" applyBorder="1" applyAlignment="1">
      <alignment horizontal="right" vertical="center"/>
    </xf>
    <xf numFmtId="0" fontId="9" fillId="2" borderId="143" xfId="1" applyFont="1" applyFill="1" applyBorder="1" applyAlignment="1">
      <alignment vertical="center"/>
    </xf>
    <xf numFmtId="0" fontId="80" fillId="2" borderId="26" xfId="1" applyFont="1" applyFill="1" applyBorder="1" applyAlignment="1">
      <alignment vertical="center"/>
    </xf>
    <xf numFmtId="0" fontId="80" fillId="0" borderId="0" xfId="1" applyFont="1" applyAlignment="1">
      <alignment vertical="center"/>
    </xf>
    <xf numFmtId="0" fontId="80" fillId="2" borderId="0" xfId="1" applyFont="1" applyFill="1" applyAlignment="1">
      <alignment vertical="center"/>
    </xf>
    <xf numFmtId="0" fontId="70" fillId="2" borderId="0" xfId="1" applyFont="1" applyFill="1" applyAlignment="1">
      <alignment horizontal="right" vertical="center"/>
    </xf>
    <xf numFmtId="0" fontId="9" fillId="8" borderId="0" xfId="1" applyFont="1" applyFill="1" applyAlignment="1">
      <alignment vertical="top"/>
    </xf>
    <xf numFmtId="0" fontId="9" fillId="2" borderId="85" xfId="1" applyFont="1" applyFill="1" applyBorder="1" applyAlignment="1">
      <alignment horizontal="center" vertical="center"/>
    </xf>
    <xf numFmtId="0" fontId="9" fillId="8" borderId="243" xfId="1" applyFont="1" applyFill="1" applyBorder="1" applyAlignment="1">
      <alignment horizontal="center" vertical="center"/>
    </xf>
    <xf numFmtId="182" fontId="9" fillId="8" borderId="139" xfId="1" applyNumberFormat="1" applyFont="1" applyFill="1" applyBorder="1" applyAlignment="1">
      <alignment vertical="center"/>
    </xf>
    <xf numFmtId="182" fontId="9" fillId="8" borderId="140" xfId="1" applyNumberFormat="1" applyFont="1" applyFill="1" applyBorder="1" applyAlignment="1">
      <alignment vertical="center"/>
    </xf>
    <xf numFmtId="0" fontId="9" fillId="2" borderId="140" xfId="1" applyFont="1" applyFill="1" applyBorder="1" applyAlignment="1">
      <alignment horizontal="right" vertical="center"/>
    </xf>
    <xf numFmtId="0" fontId="9" fillId="2" borderId="141" xfId="1" applyFont="1" applyFill="1" applyBorder="1" applyAlignment="1">
      <alignment horizontal="right" vertical="center"/>
    </xf>
    <xf numFmtId="0" fontId="9" fillId="2" borderId="0" xfId="1" applyFont="1" applyFill="1" applyAlignment="1">
      <alignment vertical="top"/>
    </xf>
    <xf numFmtId="0" fontId="9" fillId="2" borderId="146" xfId="1" applyFont="1" applyFill="1" applyBorder="1" applyAlignment="1">
      <alignment horizontal="center" vertical="center"/>
    </xf>
    <xf numFmtId="0" fontId="9" fillId="2" borderId="143" xfId="1" applyFont="1" applyFill="1" applyBorder="1" applyAlignment="1">
      <alignment horizontal="left" vertical="center"/>
    </xf>
    <xf numFmtId="0" fontId="9" fillId="2" borderId="144" xfId="1" applyFont="1" applyFill="1" applyBorder="1" applyAlignment="1">
      <alignment horizontal="left" vertical="center"/>
    </xf>
    <xf numFmtId="0" fontId="9" fillId="2" borderId="145" xfId="1" applyFont="1" applyFill="1" applyBorder="1" applyAlignment="1">
      <alignment horizontal="left" vertical="center"/>
    </xf>
    <xf numFmtId="0" fontId="9" fillId="2" borderId="148" xfId="1" applyFont="1" applyFill="1" applyBorder="1" applyAlignment="1">
      <alignment horizontal="right" vertical="center"/>
    </xf>
    <xf numFmtId="0" fontId="9" fillId="2" borderId="149" xfId="1" applyFont="1" applyFill="1" applyBorder="1" applyAlignment="1">
      <alignment horizontal="right" vertical="center"/>
    </xf>
    <xf numFmtId="0" fontId="9" fillId="2" borderId="148" xfId="1" applyFont="1" applyFill="1" applyBorder="1" applyAlignment="1">
      <alignment horizontal="left" vertical="center"/>
    </xf>
    <xf numFmtId="0" fontId="9" fillId="8" borderId="274" xfId="1" applyFont="1" applyFill="1" applyBorder="1" applyAlignment="1">
      <alignment horizontal="left" vertical="center"/>
    </xf>
    <xf numFmtId="0" fontId="9" fillId="8" borderId="148" xfId="1" applyFont="1" applyFill="1" applyBorder="1" applyAlignment="1">
      <alignment horizontal="left" vertical="center"/>
    </xf>
    <xf numFmtId="0" fontId="9" fillId="8" borderId="149" xfId="1" applyFont="1" applyFill="1" applyBorder="1" applyAlignment="1">
      <alignment horizontal="left" vertical="center"/>
    </xf>
    <xf numFmtId="0" fontId="9" fillId="2" borderId="142" xfId="1" applyFont="1" applyFill="1" applyBorder="1" applyAlignment="1">
      <alignment horizontal="center" vertical="center"/>
    </xf>
    <xf numFmtId="0" fontId="9" fillId="8" borderId="142" xfId="1" applyFont="1" applyFill="1" applyBorder="1" applyAlignment="1">
      <alignment horizontal="center" vertical="center"/>
    </xf>
    <xf numFmtId="0" fontId="9" fillId="8" borderId="244" xfId="1" applyFont="1" applyFill="1" applyBorder="1" applyAlignment="1">
      <alignment horizontal="center" vertical="center"/>
    </xf>
    <xf numFmtId="0" fontId="64" fillId="0" borderId="85" xfId="1" applyFont="1" applyBorder="1" applyAlignment="1">
      <alignment vertical="center" wrapText="1"/>
    </xf>
    <xf numFmtId="0" fontId="64" fillId="0" borderId="131" xfId="1" applyFont="1" applyBorder="1" applyAlignment="1">
      <alignment vertical="center" wrapText="1"/>
    </xf>
    <xf numFmtId="0" fontId="9" fillId="8" borderId="7" xfId="1" applyFont="1" applyFill="1" applyBorder="1" applyAlignment="1">
      <alignment vertical="top" wrapText="1"/>
    </xf>
    <xf numFmtId="0" fontId="9" fillId="8" borderId="0" xfId="1" applyFont="1" applyFill="1" applyAlignment="1">
      <alignment vertical="top" wrapText="1"/>
    </xf>
    <xf numFmtId="0" fontId="9" fillId="8" borderId="2" xfId="1" applyFont="1" applyFill="1" applyBorder="1" applyAlignment="1">
      <alignment vertical="top" wrapText="1"/>
    </xf>
    <xf numFmtId="0" fontId="9" fillId="8" borderId="51" xfId="1" applyFont="1" applyFill="1" applyBorder="1" applyAlignment="1">
      <alignment vertical="top" wrapText="1"/>
    </xf>
    <xf numFmtId="0" fontId="9" fillId="8" borderId="12" xfId="1" applyFont="1" applyFill="1" applyBorder="1" applyAlignment="1">
      <alignment vertical="top" wrapText="1"/>
    </xf>
    <xf numFmtId="0" fontId="9" fillId="8" borderId="1" xfId="1" applyFont="1" applyFill="1" applyBorder="1" applyAlignment="1">
      <alignment vertical="top" wrapText="1"/>
    </xf>
    <xf numFmtId="0" fontId="9" fillId="2" borderId="17" xfId="1" applyFont="1" applyFill="1" applyBorder="1" applyAlignment="1">
      <alignment horizontal="center" vertical="center"/>
    </xf>
    <xf numFmtId="0" fontId="9" fillId="2" borderId="31" xfId="1" applyFont="1" applyFill="1" applyBorder="1" applyAlignment="1">
      <alignment horizontal="center" vertical="center"/>
    </xf>
    <xf numFmtId="38" fontId="20" fillId="2" borderId="17" xfId="2" applyFont="1" applyFill="1" applyBorder="1" applyAlignment="1">
      <alignment horizontal="right" vertical="center"/>
    </xf>
    <xf numFmtId="38" fontId="20" fillId="2" borderId="3" xfId="2" applyFont="1" applyFill="1" applyBorder="1" applyAlignment="1">
      <alignment horizontal="right" vertical="center"/>
    </xf>
    <xf numFmtId="38" fontId="20" fillId="2" borderId="31" xfId="2" applyFont="1" applyFill="1" applyBorder="1" applyAlignment="1">
      <alignment horizontal="right" vertical="center"/>
    </xf>
    <xf numFmtId="0" fontId="13" fillId="2" borderId="41" xfId="1" applyFont="1" applyFill="1" applyBorder="1" applyAlignment="1">
      <alignment horizontal="right" vertical="center"/>
    </xf>
    <xf numFmtId="0" fontId="9" fillId="2" borderId="56" xfId="1" applyFont="1" applyFill="1" applyBorder="1" applyAlignment="1">
      <alignment vertical="center"/>
    </xf>
    <xf numFmtId="0" fontId="9" fillId="2" borderId="21" xfId="1" applyFont="1" applyFill="1" applyBorder="1" applyAlignment="1">
      <alignment vertical="center"/>
    </xf>
    <xf numFmtId="0" fontId="9" fillId="2" borderId="62" xfId="1" applyFont="1" applyFill="1" applyBorder="1" applyAlignment="1">
      <alignment vertical="center"/>
    </xf>
    <xf numFmtId="0" fontId="9" fillId="2" borderId="56" xfId="1" applyFont="1" applyFill="1" applyBorder="1" applyAlignment="1">
      <alignment horizontal="center" vertical="center" textRotation="255"/>
    </xf>
    <xf numFmtId="0" fontId="9" fillId="2" borderId="61" xfId="1" applyFont="1" applyFill="1" applyBorder="1" applyAlignment="1">
      <alignment horizontal="center" vertical="center" textRotation="255"/>
    </xf>
    <xf numFmtId="0" fontId="9" fillId="2" borderId="7" xfId="1" applyFont="1" applyFill="1" applyBorder="1" applyAlignment="1">
      <alignment horizontal="center" vertical="center" textRotation="255"/>
    </xf>
    <xf numFmtId="0" fontId="9" fillId="2" borderId="49" xfId="1" applyFont="1" applyFill="1" applyBorder="1" applyAlignment="1">
      <alignment horizontal="center" vertical="center" textRotation="255"/>
    </xf>
    <xf numFmtId="0" fontId="9" fillId="2" borderId="51" xfId="1" applyFont="1" applyFill="1" applyBorder="1" applyAlignment="1">
      <alignment horizontal="center" vertical="center" textRotation="255"/>
    </xf>
    <xf numFmtId="0" fontId="9" fillId="2" borderId="54" xfId="1" applyFont="1" applyFill="1" applyBorder="1" applyAlignment="1">
      <alignment horizontal="center" vertical="center" textRotation="255"/>
    </xf>
    <xf numFmtId="0" fontId="9" fillId="0" borderId="3" xfId="1" applyFont="1" applyBorder="1" applyAlignment="1">
      <alignment vertical="center"/>
    </xf>
    <xf numFmtId="0" fontId="9" fillId="2" borderId="3" xfId="1" applyFont="1" applyFill="1" applyBorder="1" applyAlignment="1">
      <alignment vertical="center"/>
    </xf>
    <xf numFmtId="182" fontId="9" fillId="8" borderId="147" xfId="1" applyNumberFormat="1" applyFont="1" applyFill="1" applyBorder="1" applyAlignment="1">
      <alignment vertical="center"/>
    </xf>
    <xf numFmtId="182" fontId="9" fillId="8" borderId="148" xfId="1" applyNumberFormat="1" applyFont="1" applyFill="1" applyBorder="1" applyAlignment="1">
      <alignment vertical="center"/>
    </xf>
    <xf numFmtId="0" fontId="9" fillId="2" borderId="139" xfId="1" applyFont="1" applyFill="1" applyBorder="1" applyAlignment="1">
      <alignment vertical="center"/>
    </xf>
    <xf numFmtId="0" fontId="9" fillId="2" borderId="140" xfId="1" applyFont="1" applyFill="1" applyBorder="1" applyAlignment="1">
      <alignment vertical="center"/>
    </xf>
    <xf numFmtId="0" fontId="9" fillId="2" borderId="141" xfId="1" applyFont="1" applyFill="1" applyBorder="1" applyAlignment="1">
      <alignment vertical="center"/>
    </xf>
    <xf numFmtId="182" fontId="9" fillId="2" borderId="117" xfId="1" applyNumberFormat="1" applyFont="1" applyFill="1" applyBorder="1" applyAlignment="1">
      <alignment vertical="center"/>
    </xf>
    <xf numFmtId="182" fontId="9" fillId="2" borderId="87" xfId="1" applyNumberFormat="1" applyFont="1" applyFill="1" applyBorder="1" applyAlignment="1">
      <alignment vertical="center"/>
    </xf>
    <xf numFmtId="0" fontId="9" fillId="8" borderId="151" xfId="1" applyFont="1" applyFill="1" applyBorder="1" applyAlignment="1">
      <alignment horizontal="center" vertical="center"/>
    </xf>
    <xf numFmtId="0" fontId="9" fillId="8" borderId="150" xfId="1" applyFont="1" applyFill="1" applyBorder="1" applyAlignment="1">
      <alignment horizontal="center" vertical="center"/>
    </xf>
    <xf numFmtId="0" fontId="9" fillId="8" borderId="153" xfId="1" applyFont="1" applyFill="1" applyBorder="1" applyAlignment="1">
      <alignment horizontal="center" vertical="center"/>
    </xf>
    <xf numFmtId="0" fontId="9" fillId="8" borderId="152" xfId="1" applyFont="1" applyFill="1" applyBorder="1" applyAlignment="1">
      <alignment horizontal="center" vertical="center"/>
    </xf>
    <xf numFmtId="38" fontId="9" fillId="2" borderId="117" xfId="1" applyNumberFormat="1" applyFont="1" applyFill="1" applyBorder="1" applyAlignment="1">
      <alignment horizontal="right" vertical="center"/>
    </xf>
    <xf numFmtId="0" fontId="9" fillId="2" borderId="99" xfId="1" applyFont="1" applyFill="1" applyBorder="1" applyAlignment="1">
      <alignment horizontal="right" vertical="center"/>
    </xf>
    <xf numFmtId="0" fontId="9" fillId="2" borderId="35" xfId="1" applyFont="1" applyFill="1" applyBorder="1" applyAlignment="1">
      <alignment horizontal="right" vertical="center"/>
    </xf>
    <xf numFmtId="0" fontId="78" fillId="0" borderId="0" xfId="1" applyFont="1" applyAlignment="1">
      <alignment horizontal="left" wrapText="1"/>
    </xf>
    <xf numFmtId="0" fontId="79" fillId="0" borderId="278" xfId="1" applyFont="1" applyBorder="1" applyAlignment="1">
      <alignment horizontal="center" vertical="center"/>
    </xf>
    <xf numFmtId="0" fontId="79" fillId="0" borderId="247" xfId="1" applyFont="1" applyBorder="1" applyAlignment="1">
      <alignment horizontal="center" vertical="center"/>
    </xf>
    <xf numFmtId="0" fontId="79" fillId="0" borderId="144" xfId="1" applyFont="1" applyBorder="1" applyAlignment="1">
      <alignment horizontal="center" vertical="center"/>
    </xf>
    <xf numFmtId="0" fontId="79" fillId="0" borderId="279" xfId="1" applyFont="1" applyBorder="1" applyAlignment="1">
      <alignment horizontal="center" vertical="center"/>
    </xf>
    <xf numFmtId="0" fontId="79" fillId="0" borderId="0" xfId="1" applyFont="1" applyAlignment="1">
      <alignment horizontal="center" vertical="center"/>
    </xf>
    <xf numFmtId="0" fontId="79" fillId="0" borderId="247" xfId="1" applyFont="1" applyBorder="1" applyAlignment="1">
      <alignment horizontal="left" vertical="center"/>
    </xf>
    <xf numFmtId="0" fontId="79" fillId="0" borderId="144" xfId="1" applyFont="1" applyBorder="1" applyAlignment="1">
      <alignment horizontal="left" vertical="center"/>
    </xf>
    <xf numFmtId="0" fontId="79" fillId="0" borderId="279" xfId="1" applyFont="1" applyBorder="1" applyAlignment="1">
      <alignment horizontal="left" vertical="center"/>
    </xf>
    <xf numFmtId="0" fontId="79" fillId="0" borderId="0" xfId="1" applyFont="1" applyAlignment="1">
      <alignment vertical="center"/>
    </xf>
    <xf numFmtId="0" fontId="79" fillId="0" borderId="247" xfId="1" applyFont="1" applyBorder="1" applyAlignment="1">
      <alignment horizontal="left" vertical="center" wrapText="1"/>
    </xf>
    <xf numFmtId="0" fontId="79" fillId="0" borderId="144" xfId="1" applyFont="1" applyBorder="1" applyAlignment="1">
      <alignment horizontal="left" vertical="center" wrapText="1"/>
    </xf>
    <xf numFmtId="0" fontId="79" fillId="0" borderId="279" xfId="1" applyFont="1" applyBorder="1" applyAlignment="1">
      <alignment horizontal="left" vertical="center" wrapText="1"/>
    </xf>
    <xf numFmtId="0" fontId="79" fillId="6" borderId="0" xfId="1" applyFont="1" applyFill="1" applyAlignment="1">
      <alignment horizontal="center" vertical="center"/>
    </xf>
    <xf numFmtId="0" fontId="79" fillId="6" borderId="0" xfId="1" applyFont="1" applyFill="1" applyAlignment="1">
      <alignment vertical="center"/>
    </xf>
    <xf numFmtId="0" fontId="79" fillId="0" borderId="247" xfId="1" applyFont="1" applyBorder="1" applyAlignment="1">
      <alignment horizontal="center" vertical="center" shrinkToFit="1"/>
    </xf>
    <xf numFmtId="0" fontId="79" fillId="0" borderId="144" xfId="1" applyFont="1" applyBorder="1" applyAlignment="1">
      <alignment horizontal="center" vertical="center" shrinkToFit="1"/>
    </xf>
    <xf numFmtId="0" fontId="79" fillId="0" borderId="279" xfId="1" applyFont="1" applyBorder="1" applyAlignment="1">
      <alignment horizontal="center" vertical="center" shrinkToFit="1"/>
    </xf>
    <xf numFmtId="0" fontId="14" fillId="8" borderId="56" xfId="1" applyFont="1" applyFill="1" applyBorder="1" applyAlignment="1">
      <alignment horizontal="center" vertical="center" wrapText="1"/>
    </xf>
    <xf numFmtId="0" fontId="14" fillId="8" borderId="21" xfId="1" applyFont="1" applyFill="1" applyBorder="1" applyAlignment="1">
      <alignment horizontal="center" vertical="center" wrapText="1"/>
    </xf>
    <xf numFmtId="0" fontId="14" fillId="8" borderId="62" xfId="1" applyFont="1" applyFill="1" applyBorder="1" applyAlignment="1">
      <alignment horizontal="center" vertical="center" wrapText="1"/>
    </xf>
    <xf numFmtId="0" fontId="14" fillId="8" borderId="51" xfId="1" applyFont="1" applyFill="1" applyBorder="1" applyAlignment="1">
      <alignment horizontal="center" vertical="center" wrapText="1"/>
    </xf>
    <xf numFmtId="0" fontId="14" fillId="8" borderId="12" xfId="1" applyFont="1" applyFill="1" applyBorder="1" applyAlignment="1">
      <alignment horizontal="center" vertical="center" wrapText="1"/>
    </xf>
    <xf numFmtId="0" fontId="14" fillId="8" borderId="1" xfId="1" applyFont="1" applyFill="1" applyBorder="1" applyAlignment="1">
      <alignment horizontal="center" vertical="center" wrapText="1"/>
    </xf>
    <xf numFmtId="0" fontId="8" fillId="8" borderId="275" xfId="1" applyFill="1" applyBorder="1" applyAlignment="1">
      <alignment horizontal="center" vertical="center" shrinkToFit="1"/>
    </xf>
    <xf numFmtId="0" fontId="8" fillId="8" borderId="21" xfId="1" applyFill="1" applyBorder="1" applyAlignment="1">
      <alignment horizontal="center" vertical="center" shrinkToFit="1"/>
    </xf>
    <xf numFmtId="0" fontId="8" fillId="8" borderId="62" xfId="1" applyFill="1" applyBorder="1" applyAlignment="1">
      <alignment horizontal="center" vertical="center" shrinkToFit="1"/>
    </xf>
    <xf numFmtId="0" fontId="8" fillId="8" borderId="31" xfId="1" applyFill="1" applyBorder="1" applyAlignment="1">
      <alignment horizontal="center" vertical="center" shrinkToFit="1"/>
    </xf>
    <xf numFmtId="0" fontId="84" fillId="8" borderId="12" xfId="8" applyFont="1" applyFill="1" applyBorder="1" applyAlignment="1">
      <alignment horizontal="center" vertical="center" shrinkToFit="1"/>
    </xf>
    <xf numFmtId="0" fontId="9" fillId="8" borderId="12" xfId="1" applyFont="1" applyFill="1" applyBorder="1" applyAlignment="1">
      <alignment horizontal="center" vertical="center" shrinkToFit="1"/>
    </xf>
    <xf numFmtId="0" fontId="9" fillId="8" borderId="49" xfId="1" applyFont="1" applyFill="1" applyBorder="1" applyAlignment="1">
      <alignment horizontal="center" vertical="center"/>
    </xf>
    <xf numFmtId="0" fontId="9" fillId="8" borderId="54" xfId="1" applyFont="1" applyFill="1" applyBorder="1" applyAlignment="1">
      <alignment horizontal="center" vertical="center"/>
    </xf>
    <xf numFmtId="0" fontId="24" fillId="8" borderId="131" xfId="0" applyFont="1" applyFill="1" applyBorder="1" applyAlignment="1">
      <alignment horizontal="left" vertical="top" wrapText="1"/>
    </xf>
    <xf numFmtId="0" fontId="25" fillId="8" borderId="131" xfId="0" applyFont="1" applyFill="1" applyBorder="1" applyAlignment="1">
      <alignment horizontal="left" vertical="top" wrapText="1"/>
    </xf>
    <xf numFmtId="0" fontId="25" fillId="0" borderId="135" xfId="0" applyFont="1" applyBorder="1" applyAlignment="1">
      <alignment horizontal="center" vertical="top" wrapText="1"/>
    </xf>
    <xf numFmtId="0" fontId="25" fillId="0" borderId="0" xfId="0" applyFont="1" applyAlignment="1">
      <alignment horizontal="center" vertical="top" wrapText="1"/>
    </xf>
    <xf numFmtId="0" fontId="25" fillId="0" borderId="85" xfId="0" applyFont="1" applyBorder="1" applyAlignment="1">
      <alignment horizontal="center" vertical="top" wrapText="1"/>
    </xf>
    <xf numFmtId="0" fontId="0" fillId="8" borderId="0" xfId="0" applyFill="1" applyAlignment="1">
      <alignment horizontal="center" vertical="center"/>
    </xf>
    <xf numFmtId="0" fontId="25" fillId="8" borderId="37" xfId="0" applyFont="1" applyFill="1" applyBorder="1" applyAlignment="1">
      <alignment horizontal="center" vertical="top" wrapText="1"/>
    </xf>
    <xf numFmtId="0" fontId="27" fillId="8" borderId="37" xfId="0" applyFont="1" applyFill="1" applyBorder="1" applyAlignment="1">
      <alignment horizontal="left" vertical="top" wrapText="1"/>
    </xf>
    <xf numFmtId="0" fontId="25" fillId="8" borderId="37" xfId="0" applyFont="1" applyFill="1" applyBorder="1" applyAlignment="1">
      <alignment horizontal="left" vertical="top" wrapText="1"/>
    </xf>
    <xf numFmtId="0" fontId="0" fillId="0" borderId="37" xfId="0" applyBorder="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61" fillId="8" borderId="0" xfId="0" applyFont="1" applyFill="1" applyAlignment="1">
      <alignment horizontal="left" vertical="top" wrapText="1"/>
    </xf>
    <xf numFmtId="0" fontId="61" fillId="8" borderId="0" xfId="0" applyFont="1" applyFill="1" applyAlignment="1">
      <alignment horizontal="left" vertical="top"/>
    </xf>
    <xf numFmtId="0" fontId="0" fillId="0" borderId="37" xfId="0" applyBorder="1" applyAlignment="1">
      <alignment horizontal="center" vertical="center"/>
    </xf>
    <xf numFmtId="0" fontId="0" fillId="0" borderId="0" xfId="0" applyAlignment="1">
      <alignment horizontal="left" vertical="center" wrapText="1"/>
    </xf>
    <xf numFmtId="0" fontId="0" fillId="8" borderId="26" xfId="0" applyFill="1" applyBorder="1" applyAlignment="1">
      <alignment vertical="top"/>
    </xf>
    <xf numFmtId="0" fontId="0" fillId="8" borderId="45" xfId="0" applyFill="1" applyBorder="1" applyAlignment="1">
      <alignment vertical="top"/>
    </xf>
    <xf numFmtId="0" fontId="0" fillId="0" borderId="0" xfId="0" applyAlignment="1">
      <alignment vertical="center" wrapText="1"/>
    </xf>
    <xf numFmtId="0" fontId="71" fillId="0" borderId="0" xfId="0" applyFont="1" applyAlignment="1">
      <alignment horizontal="right" vertical="center"/>
    </xf>
    <xf numFmtId="0" fontId="0" fillId="8" borderId="0" xfId="0" applyFill="1" applyAlignment="1">
      <alignment horizontal="left" vertical="center"/>
    </xf>
    <xf numFmtId="0" fontId="72" fillId="0" borderId="0" xfId="0" applyFont="1" applyAlignment="1">
      <alignment horizontal="right" vertical="center"/>
    </xf>
    <xf numFmtId="0" fontId="0" fillId="0" borderId="40" xfId="0" applyBorder="1" applyAlignment="1">
      <alignment horizontal="left" vertical="top" wrapText="1"/>
    </xf>
    <xf numFmtId="0" fontId="0" fillId="0" borderId="26" xfId="0" applyBorder="1" applyAlignment="1">
      <alignment horizontal="left" vertical="top" wrapText="1"/>
    </xf>
    <xf numFmtId="14" fontId="0" fillId="8" borderId="0" xfId="0" applyNumberFormat="1" applyFill="1" applyAlignment="1">
      <alignment horizontal="left" vertical="center"/>
    </xf>
    <xf numFmtId="0" fontId="5" fillId="0" borderId="0" xfId="0" applyFont="1" applyAlignment="1">
      <alignment horizontal="center" vertical="center"/>
    </xf>
    <xf numFmtId="0" fontId="55" fillId="0" borderId="0" xfId="0" applyFont="1" applyAlignment="1">
      <alignment horizontal="left" vertical="top" wrapText="1"/>
    </xf>
    <xf numFmtId="0" fontId="55" fillId="0" borderId="0" xfId="0" applyFont="1" applyAlignment="1">
      <alignment horizontal="left" vertical="top"/>
    </xf>
    <xf numFmtId="179" fontId="51" fillId="5" borderId="37" xfId="4" applyNumberFormat="1" applyFont="1" applyFill="1" applyBorder="1" applyAlignment="1">
      <alignment horizontal="center" vertical="center" wrapText="1"/>
    </xf>
    <xf numFmtId="0" fontId="51" fillId="5" borderId="37" xfId="4" applyFont="1" applyFill="1" applyBorder="1" applyAlignment="1">
      <alignment horizontal="center" vertical="center" wrapText="1"/>
    </xf>
    <xf numFmtId="38" fontId="51" fillId="5" borderId="37" xfId="2" applyFont="1" applyFill="1" applyBorder="1" applyAlignment="1">
      <alignment horizontal="center" vertical="center" wrapText="1"/>
    </xf>
    <xf numFmtId="0" fontId="63" fillId="0" borderId="0" xfId="0" applyFont="1" applyAlignment="1">
      <alignment horizontal="left" vertical="center" wrapText="1"/>
    </xf>
    <xf numFmtId="0" fontId="30" fillId="5" borderId="37" xfId="4" applyFont="1" applyFill="1" applyBorder="1" applyAlignment="1">
      <alignment horizontal="center" vertical="center" wrapText="1"/>
    </xf>
    <xf numFmtId="179" fontId="51" fillId="5" borderId="85" xfId="2" applyNumberFormat="1" applyFont="1" applyFill="1" applyBorder="1" applyAlignment="1">
      <alignment horizontal="center" vertical="center" wrapText="1"/>
    </xf>
    <xf numFmtId="179" fontId="51" fillId="5" borderId="135" xfId="2" applyNumberFormat="1" applyFont="1" applyFill="1" applyBorder="1" applyAlignment="1">
      <alignment horizontal="center" vertical="center" wrapText="1"/>
    </xf>
    <xf numFmtId="179" fontId="51" fillId="5" borderId="131" xfId="2" applyNumberFormat="1" applyFont="1" applyFill="1" applyBorder="1" applyAlignment="1">
      <alignment horizontal="center" vertical="center" wrapText="1"/>
    </xf>
    <xf numFmtId="38" fontId="51" fillId="5" borderId="37" xfId="5" applyFont="1" applyFill="1" applyBorder="1" applyAlignment="1">
      <alignment horizontal="center" vertical="center" wrapText="1"/>
    </xf>
    <xf numFmtId="0" fontId="51" fillId="5" borderId="85" xfId="4" applyFont="1" applyFill="1" applyBorder="1" applyAlignment="1">
      <alignment horizontal="center" vertical="center" wrapText="1"/>
    </xf>
    <xf numFmtId="0" fontId="51" fillId="5" borderId="135" xfId="4" applyFont="1" applyFill="1" applyBorder="1" applyAlignment="1">
      <alignment horizontal="center" vertical="center" wrapText="1"/>
    </xf>
    <xf numFmtId="0" fontId="51" fillId="5" borderId="131" xfId="4" applyFont="1" applyFill="1" applyBorder="1" applyAlignment="1">
      <alignment horizontal="center" vertical="center" wrapText="1"/>
    </xf>
    <xf numFmtId="38" fontId="51" fillId="5" borderId="85" xfId="5" applyFont="1" applyFill="1" applyBorder="1" applyAlignment="1">
      <alignment horizontal="center" vertical="center" wrapText="1"/>
    </xf>
    <xf numFmtId="38" fontId="51" fillId="5" borderId="135" xfId="5" applyFont="1" applyFill="1" applyBorder="1" applyAlignment="1">
      <alignment horizontal="center" vertical="center" wrapText="1"/>
    </xf>
    <xf numFmtId="38" fontId="51" fillId="5" borderId="131" xfId="5" applyFont="1" applyFill="1" applyBorder="1" applyAlignment="1">
      <alignment horizontal="center" vertical="center" wrapText="1"/>
    </xf>
    <xf numFmtId="179" fontId="51" fillId="5" borderId="37" xfId="2" applyNumberFormat="1" applyFont="1" applyFill="1" applyBorder="1" applyAlignment="1">
      <alignment horizontal="center" vertical="center" wrapText="1"/>
    </xf>
    <xf numFmtId="0" fontId="52" fillId="0" borderId="0" xfId="4" applyFont="1" applyAlignment="1">
      <alignment horizontal="center" vertical="center" shrinkToFit="1"/>
    </xf>
    <xf numFmtId="0" fontId="56" fillId="0" borderId="0" xfId="0" applyFont="1" applyAlignment="1">
      <alignment horizontal="center" vertical="center" wrapText="1"/>
    </xf>
    <xf numFmtId="0" fontId="56" fillId="0" borderId="0" xfId="0" applyFont="1" applyAlignment="1">
      <alignment horizontal="center" vertical="center"/>
    </xf>
    <xf numFmtId="0" fontId="52" fillId="0" borderId="0" xfId="4" applyFont="1" applyAlignment="1">
      <alignment horizontal="left" vertical="center" wrapText="1"/>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29" fillId="0" borderId="0" xfId="3" applyFont="1" applyAlignment="1">
      <alignment horizontal="left" vertical="center"/>
    </xf>
    <xf numFmtId="0" fontId="34" fillId="0" borderId="162" xfId="3" applyFont="1" applyBorder="1" applyAlignment="1">
      <alignment horizontal="center" vertical="center"/>
    </xf>
    <xf numFmtId="0" fontId="34" fillId="0" borderId="166" xfId="3" applyFont="1" applyBorder="1" applyAlignment="1">
      <alignment horizontal="center" vertical="center"/>
    </xf>
    <xf numFmtId="0" fontId="34" fillId="0" borderId="20" xfId="3" applyFont="1" applyBorder="1" applyAlignment="1">
      <alignment horizontal="center" vertical="center"/>
    </xf>
    <xf numFmtId="0" fontId="34" fillId="0" borderId="45" xfId="3" applyFont="1" applyBorder="1" applyAlignment="1">
      <alignment horizontal="center" vertical="center"/>
    </xf>
    <xf numFmtId="0" fontId="34" fillId="0" borderId="68" xfId="3" applyFont="1" applyBorder="1" applyAlignment="1">
      <alignment horizontal="center" vertical="center" wrapText="1"/>
    </xf>
    <xf numFmtId="0" fontId="34" fillId="0" borderId="85" xfId="3" applyFont="1" applyBorder="1" applyAlignment="1">
      <alignment horizontal="center" vertical="center" wrapText="1"/>
    </xf>
    <xf numFmtId="0" fontId="34" fillId="0" borderId="60" xfId="3" applyFont="1" applyBorder="1" applyAlignment="1">
      <alignment horizontal="center" vertical="center"/>
    </xf>
    <xf numFmtId="0" fontId="34" fillId="0" borderId="50" xfId="3" applyFont="1" applyBorder="1" applyAlignment="1">
      <alignment horizontal="center" vertical="center"/>
    </xf>
    <xf numFmtId="0" fontId="28" fillId="0" borderId="163" xfId="3" applyBorder="1" applyAlignment="1">
      <alignment horizontal="center" vertical="center"/>
    </xf>
    <xf numFmtId="0" fontId="28" fillId="0" borderId="164" xfId="3" applyBorder="1" applyAlignment="1">
      <alignment horizontal="center" vertical="center"/>
    </xf>
    <xf numFmtId="0" fontId="28" fillId="0" borderId="165" xfId="3" applyBorder="1" applyAlignment="1">
      <alignment horizontal="center" vertical="center"/>
    </xf>
    <xf numFmtId="0" fontId="34" fillId="0" borderId="167" xfId="3" applyFont="1" applyBorder="1" applyAlignment="1">
      <alignment horizontal="center" vertical="center"/>
    </xf>
    <xf numFmtId="0" fontId="34" fillId="0" borderId="168" xfId="3" applyFont="1" applyBorder="1" applyAlignment="1">
      <alignment horizontal="center" vertical="center"/>
    </xf>
    <xf numFmtId="0" fontId="34" fillId="0" borderId="168" xfId="3" applyFont="1" applyBorder="1" applyAlignment="1">
      <alignment horizontal="center" vertical="center" wrapText="1"/>
    </xf>
    <xf numFmtId="0" fontId="34" fillId="0" borderId="169" xfId="3" applyFont="1" applyBorder="1" applyAlignment="1">
      <alignment horizontal="center" vertical="center" wrapText="1"/>
    </xf>
    <xf numFmtId="0" fontId="34" fillId="0" borderId="19" xfId="3" applyFont="1" applyBorder="1" applyAlignment="1">
      <alignment horizontal="center" vertical="center"/>
    </xf>
    <xf numFmtId="0" fontId="34" fillId="0" borderId="172" xfId="3" applyFont="1" applyBorder="1" applyAlignment="1">
      <alignment vertical="center" textRotation="255"/>
    </xf>
    <xf numFmtId="0" fontId="34" fillId="0" borderId="179" xfId="3" applyFont="1" applyBorder="1" applyAlignment="1">
      <alignment vertical="center" textRotation="255"/>
    </xf>
    <xf numFmtId="0" fontId="34" fillId="0" borderId="183" xfId="3" applyFont="1" applyBorder="1" applyAlignment="1">
      <alignment vertical="center" textRotation="255"/>
    </xf>
    <xf numFmtId="184" fontId="28" fillId="3" borderId="174" xfId="3" applyNumberFormat="1" applyFill="1" applyBorder="1" applyAlignment="1">
      <alignment horizontal="center" vertical="center"/>
    </xf>
    <xf numFmtId="184" fontId="28" fillId="3" borderId="175" xfId="3" applyNumberFormat="1" applyFill="1" applyBorder="1" applyAlignment="1">
      <alignment horizontal="center" vertical="center"/>
    </xf>
    <xf numFmtId="184" fontId="28" fillId="3" borderId="176" xfId="3" applyNumberFormat="1" applyFill="1" applyBorder="1" applyAlignment="1">
      <alignment horizontal="center" vertical="center"/>
    </xf>
    <xf numFmtId="184" fontId="28" fillId="3" borderId="103" xfId="3" applyNumberFormat="1" applyFill="1" applyBorder="1" applyAlignment="1">
      <alignment horizontal="center" vertical="center"/>
    </xf>
    <xf numFmtId="184" fontId="28" fillId="3" borderId="180" xfId="3" applyNumberFormat="1" applyFill="1" applyBorder="1" applyAlignment="1">
      <alignment horizontal="center" vertical="center"/>
    </xf>
    <xf numFmtId="184" fontId="28" fillId="3" borderId="34" xfId="3" applyNumberFormat="1" applyFill="1" applyBorder="1" applyAlignment="1">
      <alignment horizontal="center" vertical="center"/>
    </xf>
    <xf numFmtId="184" fontId="28" fillId="3" borderId="167" xfId="3" applyNumberFormat="1" applyFill="1" applyBorder="1" applyAlignment="1">
      <alignment horizontal="center" vertical="center"/>
    </xf>
    <xf numFmtId="184" fontId="28" fillId="3" borderId="168" xfId="3" applyNumberFormat="1" applyFill="1" applyBorder="1" applyAlignment="1">
      <alignment horizontal="center" vertical="center"/>
    </xf>
    <xf numFmtId="184" fontId="28" fillId="3" borderId="169" xfId="3" applyNumberFormat="1" applyFill="1" applyBorder="1" applyAlignment="1">
      <alignment horizontal="center" vertical="center"/>
    </xf>
    <xf numFmtId="0" fontId="34" fillId="0" borderId="184" xfId="3" applyFont="1" applyBorder="1" applyAlignment="1">
      <alignment horizontal="center" vertical="center" textRotation="255"/>
    </xf>
    <xf numFmtId="0" fontId="35" fillId="0" borderId="0" xfId="3" applyFont="1" applyAlignment="1">
      <alignment horizontal="right" vertical="center"/>
    </xf>
    <xf numFmtId="0" fontId="28" fillId="0" borderId="0" xfId="3" applyAlignment="1">
      <alignment horizontal="center" vertical="top"/>
    </xf>
    <xf numFmtId="178" fontId="28" fillId="3" borderId="191" xfId="3" applyNumberFormat="1" applyFill="1" applyBorder="1" applyAlignment="1">
      <alignment horizontal="center" vertical="center"/>
    </xf>
    <xf numFmtId="178" fontId="28" fillId="3" borderId="192" xfId="3" applyNumberFormat="1" applyFill="1" applyBorder="1" applyAlignment="1">
      <alignment horizontal="center" vertical="center"/>
    </xf>
    <xf numFmtId="178" fontId="28" fillId="3" borderId="193" xfId="3" applyNumberFormat="1" applyFill="1" applyBorder="1" applyAlignment="1">
      <alignment horizontal="center" vertical="center"/>
    </xf>
    <xf numFmtId="0" fontId="42" fillId="0" borderId="205" xfId="4" applyFont="1" applyBorder="1" applyAlignment="1">
      <alignment horizontal="left"/>
    </xf>
    <xf numFmtId="0" fontId="42" fillId="0" borderId="109" xfId="4" applyFont="1" applyBorder="1" applyAlignment="1">
      <alignment horizontal="left"/>
    </xf>
    <xf numFmtId="0" fontId="42" fillId="0" borderId="206" xfId="4" applyFont="1" applyBorder="1" applyAlignment="1">
      <alignment horizontal="left"/>
    </xf>
    <xf numFmtId="0" fontId="35" fillId="0" borderId="12" xfId="3" applyFont="1" applyBorder="1" applyAlignment="1">
      <alignment horizontal="left"/>
    </xf>
    <xf numFmtId="0" fontId="35" fillId="0" borderId="0" xfId="3" applyFont="1" applyAlignment="1">
      <alignment horizontal="left" wrapText="1"/>
    </xf>
    <xf numFmtId="0" fontId="35" fillId="0" borderId="0" xfId="3" applyFont="1" applyAlignment="1">
      <alignment horizontal="left"/>
    </xf>
    <xf numFmtId="0" fontId="40" fillId="0" borderId="0" xfId="4" applyFont="1" applyAlignment="1">
      <alignment horizontal="center"/>
    </xf>
    <xf numFmtId="0" fontId="40" fillId="0" borderId="56" xfId="4" applyFont="1" applyBorder="1" applyAlignment="1">
      <alignment horizontal="center"/>
    </xf>
    <xf numFmtId="0" fontId="40" fillId="0" borderId="21" xfId="4" applyFont="1" applyBorder="1" applyAlignment="1">
      <alignment horizontal="center"/>
    </xf>
    <xf numFmtId="0" fontId="40" fillId="0" borderId="196" xfId="4" applyFont="1" applyBorder="1" applyAlignment="1">
      <alignment horizontal="center"/>
    </xf>
    <xf numFmtId="0" fontId="40" fillId="0" borderId="197" xfId="4" applyFont="1" applyBorder="1" applyAlignment="1">
      <alignment horizontal="center"/>
    </xf>
    <xf numFmtId="0" fontId="40" fillId="0" borderId="198" xfId="4" applyFont="1" applyBorder="1" applyAlignment="1">
      <alignment horizontal="center"/>
    </xf>
    <xf numFmtId="0" fontId="40" fillId="0" borderId="199" xfId="4" applyFont="1" applyBorder="1" applyAlignment="1">
      <alignment horizontal="center"/>
    </xf>
    <xf numFmtId="0" fontId="42" fillId="0" borderId="21" xfId="4" applyFont="1" applyBorder="1" applyAlignment="1">
      <alignment horizontal="center" vertical="center"/>
    </xf>
    <xf numFmtId="0" fontId="42" fillId="0" borderId="200" xfId="4" applyFont="1" applyBorder="1" applyAlignment="1">
      <alignment horizontal="center" vertical="center"/>
    </xf>
    <xf numFmtId="0" fontId="45" fillId="0" borderId="21" xfId="4" applyFont="1" applyBorder="1" applyAlignment="1">
      <alignment horizontal="center"/>
    </xf>
    <xf numFmtId="0" fontId="45" fillId="0" borderId="61" xfId="4" applyFont="1" applyBorder="1" applyAlignment="1">
      <alignment horizontal="center"/>
    </xf>
    <xf numFmtId="0" fontId="42" fillId="0" borderId="21" xfId="4" applyFont="1" applyBorder="1" applyAlignment="1">
      <alignment horizontal="center" vertical="center" wrapText="1"/>
    </xf>
    <xf numFmtId="0" fontId="42" fillId="0" borderId="198" xfId="4" applyFont="1" applyBorder="1" applyAlignment="1">
      <alignment horizontal="center" vertical="center"/>
    </xf>
    <xf numFmtId="0" fontId="45" fillId="0" borderId="23" xfId="4" applyFont="1" applyBorder="1" applyAlignment="1">
      <alignment horizontal="center"/>
    </xf>
    <xf numFmtId="0" fontId="45" fillId="0" borderId="24" xfId="4" applyFont="1" applyBorder="1" applyAlignment="1">
      <alignment horizontal="center"/>
    </xf>
    <xf numFmtId="0" fontId="62" fillId="8" borderId="12" xfId="8" applyFill="1" applyBorder="1" applyAlignment="1">
      <alignment horizontal="center" vertical="center" wrapText="1"/>
    </xf>
  </cellXfs>
  <cellStyles count="9">
    <cellStyle name="ハイパーリンク" xfId="8" builtinId="8"/>
    <cellStyle name="桁区切り" xfId="5" builtinId="6"/>
    <cellStyle name="桁区切り 2" xfId="2" xr:uid="{00000000-0005-0000-0000-000001000000}"/>
    <cellStyle name="桁区切り 3" xfId="7" xr:uid="{00000000-0005-0000-0000-000002000000}"/>
    <cellStyle name="桁区切り 4 2 2" xfId="6" xr:uid="{00000000-0005-0000-0000-000003000000}"/>
    <cellStyle name="標準" xfId="0" builtinId="0"/>
    <cellStyle name="標準 2" xfId="1" xr:uid="{00000000-0005-0000-0000-000005000000}"/>
    <cellStyle name="標準 2 2" xfId="3" xr:uid="{00000000-0005-0000-0000-000006000000}"/>
    <cellStyle name="標準 4" xfId="4" xr:uid="{00000000-0005-0000-0000-000007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ont>
        <color auto="1"/>
      </font>
      <fill>
        <patternFill patternType="solid">
          <bgColor theme="1" tint="0.34998626667073579"/>
        </patternFill>
      </fill>
    </dxf>
    <dxf>
      <font>
        <color auto="1"/>
      </font>
      <fill>
        <patternFill patternType="solid">
          <bgColor theme="1" tint="0.34998626667073579"/>
        </patternFill>
      </fill>
    </dxf>
    <dxf>
      <fill>
        <patternFill>
          <bgColor theme="1" tint="0.34998626667073579"/>
        </patternFill>
      </fill>
    </dxf>
    <dxf>
      <font>
        <color auto="1"/>
      </font>
      <fill>
        <patternFill patternType="solid">
          <bgColor theme="1" tint="0.34998626667073579"/>
        </patternFill>
      </fill>
    </dxf>
    <dxf>
      <font>
        <color auto="1"/>
      </font>
      <fill>
        <patternFill patternType="solid">
          <bgColor theme="1" tint="0.34998626667073579"/>
        </patternFill>
      </fill>
    </dxf>
    <dxf>
      <fill>
        <patternFill>
          <bgColor theme="1" tint="0.34998626667073579"/>
        </patternFill>
      </fill>
    </dxf>
    <dxf>
      <fill>
        <patternFill>
          <bgColor theme="1" tint="0.34998626667073579"/>
        </patternFill>
      </fill>
    </dxf>
    <dxf>
      <font>
        <color auto="1"/>
      </font>
      <fill>
        <patternFill patternType="solid">
          <bgColor theme="1" tint="0.34998626667073579"/>
        </patternFill>
      </fill>
    </dxf>
    <dxf>
      <fill>
        <patternFill>
          <bgColor theme="1" tint="0.34998626667073579"/>
        </patternFill>
      </fill>
    </dxf>
    <dxf>
      <font>
        <strike val="0"/>
        <color auto="1"/>
      </font>
      <fill>
        <patternFill patternType="solid">
          <bgColor theme="1" tint="0.34998626667073579"/>
        </patternFill>
      </fill>
    </dxf>
    <dxf>
      <font>
        <color rgb="FF9C0006"/>
      </font>
      <fill>
        <patternFill>
          <bgColor rgb="FFFFC7CE"/>
        </patternFill>
      </fill>
    </dxf>
    <dxf>
      <font>
        <color auto="1"/>
      </font>
      <fill>
        <patternFill patternType="solid">
          <fgColor indexed="64"/>
          <bgColor theme="1" tint="0.34998626667073579"/>
        </patternFill>
      </fill>
    </dxf>
    <dxf>
      <font>
        <color auto="1"/>
      </font>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rgb="FF9C0006"/>
      </font>
      <fill>
        <patternFill>
          <bgColor rgb="FFFFC7CE"/>
        </patternFill>
      </fill>
    </dxf>
    <dxf>
      <font>
        <color auto="1"/>
      </font>
      <fill>
        <patternFill patternType="solid">
          <bgColor theme="1" tint="0.34998626667073579"/>
        </patternFill>
      </fill>
    </dxf>
    <dxf>
      <font>
        <color auto="1"/>
      </font>
      <fill>
        <patternFill patternType="solid">
          <bgColor theme="1" tint="0.34998626667073579"/>
        </patternFill>
      </fill>
    </dxf>
    <dxf>
      <fill>
        <patternFill>
          <bgColor theme="1" tint="0.34998626667073579"/>
        </patternFill>
      </fill>
    </dxf>
    <dxf>
      <font>
        <color auto="1"/>
      </font>
      <fill>
        <patternFill patternType="solid">
          <bgColor theme="1" tint="0.34998626667073579"/>
        </patternFill>
      </fill>
    </dxf>
    <dxf>
      <fill>
        <patternFill>
          <bgColor theme="1" tint="0.34998626667073579"/>
        </patternFill>
      </fill>
    </dxf>
    <dxf>
      <fill>
        <patternFill>
          <bgColor theme="1" tint="0.34998626667073579"/>
        </patternFill>
      </fill>
    </dxf>
    <dxf>
      <font>
        <color auto="1"/>
      </font>
      <fill>
        <patternFill patternType="solid">
          <bgColor theme="1" tint="0.34998626667073579"/>
        </patternFill>
      </fill>
    </dxf>
    <dxf>
      <fill>
        <patternFill>
          <bgColor theme="1" tint="0.34998626667073579"/>
        </patternFill>
      </fill>
    </dxf>
    <dxf>
      <font>
        <strike val="0"/>
        <color auto="1"/>
      </font>
      <fill>
        <patternFill patternType="solid">
          <bgColor theme="1" tint="0.34998626667073579"/>
        </patternFill>
      </fill>
    </dxf>
    <dxf>
      <font>
        <color rgb="FF9C0006"/>
      </font>
      <fill>
        <patternFill>
          <bgColor rgb="FFFFC7CE"/>
        </patternFill>
      </fill>
    </dxf>
    <dxf>
      <font>
        <color auto="1"/>
      </font>
      <fill>
        <patternFill patternType="solid">
          <fgColor indexed="64"/>
          <bgColor theme="1" tint="0.34998626667073579"/>
        </patternFill>
      </fill>
    </dxf>
    <dxf>
      <font>
        <color auto="1"/>
      </font>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BQ$11" lockText="1" noThreeD="1"/>
</file>

<file path=xl/ctrlProps/ctrlProp2.xml><?xml version="1.0" encoding="utf-8"?>
<formControlPr xmlns="http://schemas.microsoft.com/office/spreadsheetml/2009/9/main" objectType="CheckBox" fmlaLink="$BR$1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26"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fmlaLink="$BQ$11" lockText="1" noThreeD="1"/>
</file>

<file path=xl/ctrlProps/ctrlProp10.xml><?xml version="1.0" encoding="utf-8"?>
<formControlPr xmlns="http://schemas.microsoft.com/office/spreadsheetml/2009/9/main" objectType="CheckBox" checked="Checked" fmlaLink="$BR$11"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44</xdr:col>
      <xdr:colOff>0</xdr:colOff>
      <xdr:row>6</xdr:row>
      <xdr:rowOff>200025</xdr:rowOff>
    </xdr:from>
    <xdr:to>
      <xdr:col>66</xdr:col>
      <xdr:colOff>104775</xdr:colOff>
      <xdr:row>6</xdr:row>
      <xdr:rowOff>200025</xdr:rowOff>
    </xdr:to>
    <xdr:sp macro="" textlink="">
      <xdr:nvSpPr>
        <xdr:cNvPr id="2" name="Line 3">
          <a:extLst>
            <a:ext uri="{FF2B5EF4-FFF2-40B4-BE49-F238E27FC236}">
              <a16:creationId xmlns:a16="http://schemas.microsoft.com/office/drawing/2014/main" id="{00000000-0008-0000-0100-000002000000}"/>
            </a:ext>
          </a:extLst>
        </xdr:cNvPr>
        <xdr:cNvSpPr>
          <a:spLocks noChangeShapeType="1"/>
        </xdr:cNvSpPr>
      </xdr:nvSpPr>
      <xdr:spPr bwMode="auto">
        <a:xfrm>
          <a:off x="6419850" y="1000125"/>
          <a:ext cx="3038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19050</xdr:colOff>
      <xdr:row>6</xdr:row>
      <xdr:rowOff>342900</xdr:rowOff>
    </xdr:from>
    <xdr:to>
      <xdr:col>67</xdr:col>
      <xdr:colOff>0</xdr:colOff>
      <xdr:row>6</xdr:row>
      <xdr:rowOff>342900</xdr:rowOff>
    </xdr:to>
    <xdr:sp macro="" textlink="">
      <xdr:nvSpPr>
        <xdr:cNvPr id="4" name="Line 5">
          <a:extLst>
            <a:ext uri="{FF2B5EF4-FFF2-40B4-BE49-F238E27FC236}">
              <a16:creationId xmlns:a16="http://schemas.microsoft.com/office/drawing/2014/main" id="{00000000-0008-0000-0100-000004000000}"/>
            </a:ext>
          </a:extLst>
        </xdr:cNvPr>
        <xdr:cNvSpPr>
          <a:spLocks noChangeShapeType="1"/>
        </xdr:cNvSpPr>
      </xdr:nvSpPr>
      <xdr:spPr bwMode="auto">
        <a:xfrm>
          <a:off x="6438900" y="1028700"/>
          <a:ext cx="3143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xdr:row>
      <xdr:rowOff>200025</xdr:rowOff>
    </xdr:from>
    <xdr:to>
      <xdr:col>66</xdr:col>
      <xdr:colOff>104775</xdr:colOff>
      <xdr:row>6</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6419850" y="1000125"/>
          <a:ext cx="3038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19050</xdr:colOff>
      <xdr:row>4</xdr:row>
      <xdr:rowOff>152400</xdr:rowOff>
    </xdr:from>
    <xdr:to>
      <xdr:col>67</xdr:col>
      <xdr:colOff>0</xdr:colOff>
      <xdr:row>4</xdr:row>
      <xdr:rowOff>152400</xdr:rowOff>
    </xdr:to>
    <xdr:sp macro="" textlink="">
      <xdr:nvSpPr>
        <xdr:cNvPr id="6" name="Line 7">
          <a:extLst>
            <a:ext uri="{FF2B5EF4-FFF2-40B4-BE49-F238E27FC236}">
              <a16:creationId xmlns:a16="http://schemas.microsoft.com/office/drawing/2014/main" id="{00000000-0008-0000-0100-000006000000}"/>
            </a:ext>
          </a:extLst>
        </xdr:cNvPr>
        <xdr:cNvSpPr>
          <a:spLocks noChangeShapeType="1"/>
        </xdr:cNvSpPr>
      </xdr:nvSpPr>
      <xdr:spPr bwMode="auto">
        <a:xfrm>
          <a:off x="6438900" y="885825"/>
          <a:ext cx="3076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19050</xdr:colOff>
      <xdr:row>21</xdr:row>
      <xdr:rowOff>28575</xdr:rowOff>
    </xdr:from>
    <xdr:to>
      <xdr:col>30</xdr:col>
      <xdr:colOff>104775</xdr:colOff>
      <xdr:row>21</xdr:row>
      <xdr:rowOff>209550</xdr:rowOff>
    </xdr:to>
    <xdr:sp macro="" textlink="">
      <xdr:nvSpPr>
        <xdr:cNvPr id="17" name="AutoShape 34">
          <a:extLst>
            <a:ext uri="{FF2B5EF4-FFF2-40B4-BE49-F238E27FC236}">
              <a16:creationId xmlns:a16="http://schemas.microsoft.com/office/drawing/2014/main" id="{00000000-0008-0000-0100-000011000000}"/>
            </a:ext>
          </a:extLst>
        </xdr:cNvPr>
        <xdr:cNvSpPr>
          <a:spLocks noChangeArrowheads="1"/>
        </xdr:cNvSpPr>
      </xdr:nvSpPr>
      <xdr:spPr bwMode="auto">
        <a:xfrm>
          <a:off x="4305300" y="4610100"/>
          <a:ext cx="35242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20</xdr:row>
      <xdr:rowOff>152400</xdr:rowOff>
    </xdr:from>
    <xdr:to>
      <xdr:col>16</xdr:col>
      <xdr:colOff>123825</xdr:colOff>
      <xdr:row>22</xdr:row>
      <xdr:rowOff>66675</xdr:rowOff>
    </xdr:to>
    <xdr:sp macro="" textlink="">
      <xdr:nvSpPr>
        <xdr:cNvPr id="21" name="AutoShape 34">
          <a:extLst>
            <a:ext uri="{FF2B5EF4-FFF2-40B4-BE49-F238E27FC236}">
              <a16:creationId xmlns:a16="http://schemas.microsoft.com/office/drawing/2014/main" id="{00000000-0008-0000-0100-000015000000}"/>
            </a:ext>
          </a:extLst>
        </xdr:cNvPr>
        <xdr:cNvSpPr>
          <a:spLocks noChangeArrowheads="1"/>
        </xdr:cNvSpPr>
      </xdr:nvSpPr>
      <xdr:spPr bwMode="auto">
        <a:xfrm>
          <a:off x="2419350" y="4714875"/>
          <a:ext cx="390525" cy="3714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7</xdr:col>
          <xdr:colOff>38100</xdr:colOff>
          <xdr:row>10</xdr:row>
          <xdr:rowOff>304800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9525</xdr:rowOff>
        </xdr:from>
        <xdr:to>
          <xdr:col>21</xdr:col>
          <xdr:colOff>76200</xdr:colOff>
          <xdr:row>10</xdr:row>
          <xdr:rowOff>314325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161925</xdr:rowOff>
        </xdr:from>
        <xdr:to>
          <xdr:col>2</xdr:col>
          <xdr:colOff>342900</xdr:colOff>
          <xdr:row>25</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133350</xdr:rowOff>
        </xdr:from>
        <xdr:to>
          <xdr:col>2</xdr:col>
          <xdr:colOff>342900</xdr:colOff>
          <xdr:row>26</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171450</xdr:rowOff>
        </xdr:from>
        <xdr:to>
          <xdr:col>15</xdr:col>
          <xdr:colOff>66675</xdr:colOff>
          <xdr:row>25</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24</xdr:row>
          <xdr:rowOff>133350</xdr:rowOff>
        </xdr:from>
        <xdr:to>
          <xdr:col>16</xdr:col>
          <xdr:colOff>0</xdr:colOff>
          <xdr:row>26</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xdr:row>
          <xdr:rowOff>133350</xdr:rowOff>
        </xdr:from>
        <xdr:to>
          <xdr:col>20</xdr:col>
          <xdr:colOff>0</xdr:colOff>
          <xdr:row>26</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24</xdr:row>
          <xdr:rowOff>133350</xdr:rowOff>
        </xdr:from>
        <xdr:to>
          <xdr:col>24</xdr:col>
          <xdr:colOff>0</xdr:colOff>
          <xdr:row>26</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44</xdr:col>
      <xdr:colOff>0</xdr:colOff>
      <xdr:row>6</xdr:row>
      <xdr:rowOff>200025</xdr:rowOff>
    </xdr:from>
    <xdr:to>
      <xdr:col>66</xdr:col>
      <xdr:colOff>104775</xdr:colOff>
      <xdr:row>6</xdr:row>
      <xdr:rowOff>200025</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bwMode="auto">
        <a:xfrm>
          <a:off x="6419850" y="1276350"/>
          <a:ext cx="3038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19050</xdr:colOff>
      <xdr:row>6</xdr:row>
      <xdr:rowOff>342900</xdr:rowOff>
    </xdr:from>
    <xdr:to>
      <xdr:col>67</xdr:col>
      <xdr:colOff>0</xdr:colOff>
      <xdr:row>6</xdr:row>
      <xdr:rowOff>342900</xdr:rowOff>
    </xdr:to>
    <xdr:sp macro="" textlink="">
      <xdr:nvSpPr>
        <xdr:cNvPr id="3" name="Line 5">
          <a:extLst>
            <a:ext uri="{FF2B5EF4-FFF2-40B4-BE49-F238E27FC236}">
              <a16:creationId xmlns:a16="http://schemas.microsoft.com/office/drawing/2014/main" id="{00000000-0008-0000-0400-000003000000}"/>
            </a:ext>
          </a:extLst>
        </xdr:cNvPr>
        <xdr:cNvSpPr>
          <a:spLocks noChangeShapeType="1"/>
        </xdr:cNvSpPr>
      </xdr:nvSpPr>
      <xdr:spPr bwMode="auto">
        <a:xfrm>
          <a:off x="6438900" y="1304925"/>
          <a:ext cx="3076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6</xdr:row>
      <xdr:rowOff>200025</xdr:rowOff>
    </xdr:from>
    <xdr:to>
      <xdr:col>66</xdr:col>
      <xdr:colOff>104775</xdr:colOff>
      <xdr:row>6</xdr:row>
      <xdr:rowOff>200025</xdr:rowOff>
    </xdr:to>
    <xdr:sp macro="" textlink="">
      <xdr:nvSpPr>
        <xdr:cNvPr id="4" name="Line 6">
          <a:extLst>
            <a:ext uri="{FF2B5EF4-FFF2-40B4-BE49-F238E27FC236}">
              <a16:creationId xmlns:a16="http://schemas.microsoft.com/office/drawing/2014/main" id="{00000000-0008-0000-0400-000004000000}"/>
            </a:ext>
          </a:extLst>
        </xdr:cNvPr>
        <xdr:cNvSpPr>
          <a:spLocks noChangeShapeType="1"/>
        </xdr:cNvSpPr>
      </xdr:nvSpPr>
      <xdr:spPr bwMode="auto">
        <a:xfrm>
          <a:off x="6419850" y="1276350"/>
          <a:ext cx="30384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19050</xdr:colOff>
      <xdr:row>4</xdr:row>
      <xdr:rowOff>152400</xdr:rowOff>
    </xdr:from>
    <xdr:to>
      <xdr:col>67</xdr:col>
      <xdr:colOff>0</xdr:colOff>
      <xdr:row>4</xdr:row>
      <xdr:rowOff>152400</xdr:rowOff>
    </xdr:to>
    <xdr:sp macro="" textlink="">
      <xdr:nvSpPr>
        <xdr:cNvPr id="5" name="Line 7">
          <a:extLst>
            <a:ext uri="{FF2B5EF4-FFF2-40B4-BE49-F238E27FC236}">
              <a16:creationId xmlns:a16="http://schemas.microsoft.com/office/drawing/2014/main" id="{00000000-0008-0000-0400-000005000000}"/>
            </a:ext>
          </a:extLst>
        </xdr:cNvPr>
        <xdr:cNvSpPr>
          <a:spLocks noChangeShapeType="1"/>
        </xdr:cNvSpPr>
      </xdr:nvSpPr>
      <xdr:spPr bwMode="auto">
        <a:xfrm>
          <a:off x="6438900" y="885825"/>
          <a:ext cx="3076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19050</xdr:colOff>
      <xdr:row>21</xdr:row>
      <xdr:rowOff>28575</xdr:rowOff>
    </xdr:from>
    <xdr:to>
      <xdr:col>30</xdr:col>
      <xdr:colOff>104775</xdr:colOff>
      <xdr:row>21</xdr:row>
      <xdr:rowOff>209550</xdr:rowOff>
    </xdr:to>
    <xdr:sp macro="" textlink="">
      <xdr:nvSpPr>
        <xdr:cNvPr id="6" name="AutoShape 34">
          <a:extLst>
            <a:ext uri="{FF2B5EF4-FFF2-40B4-BE49-F238E27FC236}">
              <a16:creationId xmlns:a16="http://schemas.microsoft.com/office/drawing/2014/main" id="{00000000-0008-0000-0400-000006000000}"/>
            </a:ext>
          </a:extLst>
        </xdr:cNvPr>
        <xdr:cNvSpPr>
          <a:spLocks noChangeArrowheads="1"/>
        </xdr:cNvSpPr>
      </xdr:nvSpPr>
      <xdr:spPr bwMode="auto">
        <a:xfrm>
          <a:off x="4305300" y="5048250"/>
          <a:ext cx="352425" cy="1809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20</xdr:row>
      <xdr:rowOff>152400</xdr:rowOff>
    </xdr:from>
    <xdr:to>
      <xdr:col>16</xdr:col>
      <xdr:colOff>123825</xdr:colOff>
      <xdr:row>22</xdr:row>
      <xdr:rowOff>66675</xdr:rowOff>
    </xdr:to>
    <xdr:sp macro="" textlink="">
      <xdr:nvSpPr>
        <xdr:cNvPr id="7" name="AutoShape 34">
          <a:extLst>
            <a:ext uri="{FF2B5EF4-FFF2-40B4-BE49-F238E27FC236}">
              <a16:creationId xmlns:a16="http://schemas.microsoft.com/office/drawing/2014/main" id="{00000000-0008-0000-0400-000007000000}"/>
            </a:ext>
          </a:extLst>
        </xdr:cNvPr>
        <xdr:cNvSpPr>
          <a:spLocks noChangeArrowheads="1"/>
        </xdr:cNvSpPr>
      </xdr:nvSpPr>
      <xdr:spPr bwMode="auto">
        <a:xfrm>
          <a:off x="2419350" y="4943475"/>
          <a:ext cx="390525" cy="371475"/>
        </a:xfrm>
        <a:prstGeom prst="bracketPair">
          <a:avLst>
            <a:gd name="adj" fmla="val 1904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10</xdr:row>
          <xdr:rowOff>19050</xdr:rowOff>
        </xdr:from>
        <xdr:to>
          <xdr:col>7</xdr:col>
          <xdr:colOff>38100</xdr:colOff>
          <xdr:row>10</xdr:row>
          <xdr:rowOff>304800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4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xdr:row>
          <xdr:rowOff>9525</xdr:rowOff>
        </xdr:from>
        <xdr:to>
          <xdr:col>21</xdr:col>
          <xdr:colOff>76200</xdr:colOff>
          <xdr:row>10</xdr:row>
          <xdr:rowOff>314325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4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161925</xdr:rowOff>
        </xdr:from>
        <xdr:to>
          <xdr:col>4</xdr:col>
          <xdr:colOff>76200</xdr:colOff>
          <xdr:row>25</xdr:row>
          <xdr:rowOff>38100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4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133350</xdr:rowOff>
        </xdr:from>
        <xdr:to>
          <xdr:col>4</xdr:col>
          <xdr:colOff>76200</xdr:colOff>
          <xdr:row>26</xdr:row>
          <xdr:rowOff>38100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4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171450</xdr:rowOff>
        </xdr:from>
        <xdr:to>
          <xdr:col>15</xdr:col>
          <xdr:colOff>66675</xdr:colOff>
          <xdr:row>25</xdr:row>
          <xdr:rowOff>47625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4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24</xdr:row>
          <xdr:rowOff>133350</xdr:rowOff>
        </xdr:from>
        <xdr:to>
          <xdr:col>16</xdr:col>
          <xdr:colOff>0</xdr:colOff>
          <xdr:row>26</xdr:row>
          <xdr:rowOff>38100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4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xdr:row>
          <xdr:rowOff>133350</xdr:rowOff>
        </xdr:from>
        <xdr:to>
          <xdr:col>20</xdr:col>
          <xdr:colOff>0</xdr:colOff>
          <xdr:row>26</xdr:row>
          <xdr:rowOff>38100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4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24</xdr:row>
          <xdr:rowOff>133350</xdr:rowOff>
        </xdr:from>
        <xdr:to>
          <xdr:col>24</xdr:col>
          <xdr:colOff>0</xdr:colOff>
          <xdr:row>26</xdr:row>
          <xdr:rowOff>38100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4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314325</xdr:colOff>
      <xdr:row>8</xdr:row>
      <xdr:rowOff>219075</xdr:rowOff>
    </xdr:from>
    <xdr:to>
      <xdr:col>9</xdr:col>
      <xdr:colOff>342900</xdr:colOff>
      <xdr:row>8</xdr:row>
      <xdr:rowOff>1190625</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314325" y="2505075"/>
          <a:ext cx="6200775" cy="9715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xdr:col>
      <xdr:colOff>171450</xdr:colOff>
      <xdr:row>11</xdr:row>
      <xdr:rowOff>114300</xdr:rowOff>
    </xdr:from>
    <xdr:to>
      <xdr:col>7</xdr:col>
      <xdr:colOff>790576</xdr:colOff>
      <xdr:row>11</xdr:row>
      <xdr:rowOff>1485900</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1"/>
        <a:srcRect l="69123" t="49636" r="5353" b="37029"/>
        <a:stretch/>
      </xdr:blipFill>
      <xdr:spPr>
        <a:xfrm>
          <a:off x="1790700" y="4162425"/>
          <a:ext cx="4667251" cy="1371600"/>
        </a:xfrm>
        <a:prstGeom prst="rect">
          <a:avLst/>
        </a:prstGeom>
      </xdr:spPr>
    </xdr:pic>
    <xdr:clientData/>
  </xdr:twoCellAnchor>
  <xdr:twoCellAnchor>
    <xdr:from>
      <xdr:col>0</xdr:col>
      <xdr:colOff>371475</xdr:colOff>
      <xdr:row>31</xdr:row>
      <xdr:rowOff>171450</xdr:rowOff>
    </xdr:from>
    <xdr:to>
      <xdr:col>9</xdr:col>
      <xdr:colOff>457200</xdr:colOff>
      <xdr:row>31</xdr:row>
      <xdr:rowOff>923925</xdr:rowOff>
    </xdr:to>
    <xdr:sp macro="" textlink="">
      <xdr:nvSpPr>
        <xdr:cNvPr id="6" name="大かっこ 5">
          <a:extLst>
            <a:ext uri="{FF2B5EF4-FFF2-40B4-BE49-F238E27FC236}">
              <a16:creationId xmlns:a16="http://schemas.microsoft.com/office/drawing/2014/main" id="{00000000-0008-0000-0600-000006000000}"/>
            </a:ext>
          </a:extLst>
        </xdr:cNvPr>
        <xdr:cNvSpPr/>
      </xdr:nvSpPr>
      <xdr:spPr>
        <a:xfrm>
          <a:off x="371475" y="11382375"/>
          <a:ext cx="7372350"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8</xdr:row>
      <xdr:rowOff>142875</xdr:rowOff>
    </xdr:from>
    <xdr:to>
      <xdr:col>9</xdr:col>
      <xdr:colOff>458142</xdr:colOff>
      <xdr:row>8</xdr:row>
      <xdr:rowOff>2093764</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61925" y="2286000"/>
          <a:ext cx="6468417" cy="19508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542925</xdr:colOff>
      <xdr:row>8</xdr:row>
      <xdr:rowOff>209550</xdr:rowOff>
    </xdr:from>
    <xdr:to>
      <xdr:col>9</xdr:col>
      <xdr:colOff>321733</xdr:colOff>
      <xdr:row>8</xdr:row>
      <xdr:rowOff>2095499</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srcRect l="55788" t="53434" r="8167" b="28231"/>
        <a:stretch/>
      </xdr:blipFill>
      <xdr:spPr>
        <a:xfrm>
          <a:off x="542925" y="2419350"/>
          <a:ext cx="6589183" cy="18859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802822</xdr:colOff>
      <xdr:row>6</xdr:row>
      <xdr:rowOff>149678</xdr:rowOff>
    </xdr:from>
    <xdr:to>
      <xdr:col>2</xdr:col>
      <xdr:colOff>802823</xdr:colOff>
      <xdr:row>8</xdr:row>
      <xdr:rowOff>0</xdr:rowOff>
    </xdr:to>
    <xdr:cxnSp macro="">
      <xdr:nvCxnSpPr>
        <xdr:cNvPr id="2" name="直線矢印コネクタ 1">
          <a:extLst>
            <a:ext uri="{FF2B5EF4-FFF2-40B4-BE49-F238E27FC236}">
              <a16:creationId xmlns:a16="http://schemas.microsoft.com/office/drawing/2014/main" id="{00000000-0008-0000-0D00-000002000000}"/>
            </a:ext>
          </a:extLst>
        </xdr:cNvPr>
        <xdr:cNvCxnSpPr/>
      </xdr:nvCxnSpPr>
      <xdr:spPr>
        <a:xfrm>
          <a:off x="2907847" y="2492828"/>
          <a:ext cx="1" cy="48849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1428750</xdr:colOff>
      <xdr:row>6</xdr:row>
      <xdr:rowOff>149680</xdr:rowOff>
    </xdr:from>
    <xdr:to>
      <xdr:col>4</xdr:col>
      <xdr:colOff>789215</xdr:colOff>
      <xdr:row>6</xdr:row>
      <xdr:rowOff>156880</xdr:rowOff>
    </xdr:to>
    <xdr:cxnSp macro="">
      <xdr:nvCxnSpPr>
        <xdr:cNvPr id="3" name="直線コネクタ 2">
          <a:extLst>
            <a:ext uri="{FF2B5EF4-FFF2-40B4-BE49-F238E27FC236}">
              <a16:creationId xmlns:a16="http://schemas.microsoft.com/office/drawing/2014/main" id="{00000000-0008-0000-0D00-000003000000}"/>
            </a:ext>
          </a:extLst>
        </xdr:cNvPr>
        <xdr:cNvCxnSpPr/>
      </xdr:nvCxnSpPr>
      <xdr:spPr>
        <a:xfrm flipH="1">
          <a:off x="1857375" y="2492830"/>
          <a:ext cx="4408715" cy="7200"/>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68036</xdr:colOff>
      <xdr:row>5</xdr:row>
      <xdr:rowOff>163285</xdr:rowOff>
    </xdr:from>
    <xdr:to>
      <xdr:col>1</xdr:col>
      <xdr:colOff>1387928</xdr:colOff>
      <xdr:row>7</xdr:row>
      <xdr:rowOff>108856</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68036" y="2115910"/>
          <a:ext cx="1748517" cy="726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i="0">
              <a:solidFill>
                <a:srgbClr val="FF0000"/>
              </a:solidFill>
              <a:latin typeface="ＭＳ Ｐゴシック" panose="020B0600070205080204" pitchFamily="50" charset="-128"/>
              <a:ea typeface="ＭＳ Ｐゴシック" panose="020B0600070205080204" pitchFamily="50" charset="-128"/>
            </a:rPr>
            <a:t>①～③のいずれか１箇所に、各部屋の面積を御記入ください。</a:t>
          </a:r>
        </a:p>
      </xdr:txBody>
    </xdr:sp>
    <xdr:clientData/>
  </xdr:twoCellAnchor>
  <xdr:twoCellAnchor>
    <xdr:from>
      <xdr:col>3</xdr:col>
      <xdr:colOff>762000</xdr:colOff>
      <xdr:row>6</xdr:row>
      <xdr:rowOff>149678</xdr:rowOff>
    </xdr:from>
    <xdr:to>
      <xdr:col>3</xdr:col>
      <xdr:colOff>762001</xdr:colOff>
      <xdr:row>8</xdr:row>
      <xdr:rowOff>0</xdr:rowOff>
    </xdr:to>
    <xdr:cxnSp macro="">
      <xdr:nvCxnSpPr>
        <xdr:cNvPr id="5" name="直線矢印コネクタ 4">
          <a:extLst>
            <a:ext uri="{FF2B5EF4-FFF2-40B4-BE49-F238E27FC236}">
              <a16:creationId xmlns:a16="http://schemas.microsoft.com/office/drawing/2014/main" id="{00000000-0008-0000-0D00-000005000000}"/>
            </a:ext>
          </a:extLst>
        </xdr:cNvPr>
        <xdr:cNvCxnSpPr/>
      </xdr:nvCxnSpPr>
      <xdr:spPr>
        <a:xfrm>
          <a:off x="4552950" y="2492828"/>
          <a:ext cx="1" cy="48849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789214</xdr:colOff>
      <xdr:row>6</xdr:row>
      <xdr:rowOff>136071</xdr:rowOff>
    </xdr:from>
    <xdr:to>
      <xdr:col>4</xdr:col>
      <xdr:colOff>795617</xdr:colOff>
      <xdr:row>8</xdr:row>
      <xdr:rowOff>11206</xdr:rowOff>
    </xdr:to>
    <xdr:cxnSp macro="">
      <xdr:nvCxnSpPr>
        <xdr:cNvPr id="6" name="直線矢印コネクタ 5">
          <a:extLst>
            <a:ext uri="{FF2B5EF4-FFF2-40B4-BE49-F238E27FC236}">
              <a16:creationId xmlns:a16="http://schemas.microsoft.com/office/drawing/2014/main" id="{00000000-0008-0000-0D00-000006000000}"/>
            </a:ext>
          </a:extLst>
        </xdr:cNvPr>
        <xdr:cNvCxnSpPr/>
      </xdr:nvCxnSpPr>
      <xdr:spPr>
        <a:xfrm>
          <a:off x="6266089" y="2479221"/>
          <a:ext cx="6403" cy="51331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800</xdr:colOff>
      <xdr:row>0</xdr:row>
      <xdr:rowOff>179294</xdr:rowOff>
    </xdr:from>
    <xdr:to>
      <xdr:col>16</xdr:col>
      <xdr:colOff>222596</xdr:colOff>
      <xdr:row>2</xdr:row>
      <xdr:rowOff>124866</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9716300" y="179294"/>
          <a:ext cx="3641271" cy="72662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水色セル部分にはあらかじめ計算式が</a:t>
          </a:r>
          <a:endParaRPr kumimoji="1" lang="en-US" altLang="ja-JP" sz="1200" b="1">
            <a:solidFill>
              <a:srgbClr val="FF0000"/>
            </a:solidFill>
          </a:endParaRPr>
        </a:p>
        <a:p>
          <a:pPr algn="ctr"/>
          <a:r>
            <a:rPr kumimoji="1" lang="ja-JP" altLang="en-US" sz="1200" b="1">
              <a:solidFill>
                <a:srgbClr val="FF0000"/>
              </a:solidFill>
            </a:rPr>
            <a:t>　   </a:t>
          </a:r>
          <a:r>
            <a:rPr kumimoji="1" lang="ja-JP" altLang="en-US" sz="1200" b="1" baseline="0">
              <a:solidFill>
                <a:srgbClr val="FF0000"/>
              </a:solidFill>
            </a:rPr>
            <a:t> </a:t>
          </a:r>
          <a:r>
            <a:rPr kumimoji="1" lang="ja-JP" altLang="en-US" sz="1200" b="1">
              <a:solidFill>
                <a:srgbClr val="FF0000"/>
              </a:solidFill>
            </a:rPr>
            <a:t>入力されていますので、入力は不要です。</a:t>
          </a:r>
        </a:p>
      </xdr:txBody>
    </xdr:sp>
    <xdr:clientData/>
  </xdr:twoCellAnchor>
  <xdr:twoCellAnchor>
    <xdr:from>
      <xdr:col>14</xdr:col>
      <xdr:colOff>204107</xdr:colOff>
      <xdr:row>5</xdr:row>
      <xdr:rowOff>252328</xdr:rowOff>
    </xdr:from>
    <xdr:to>
      <xdr:col>14</xdr:col>
      <xdr:colOff>210510</xdr:colOff>
      <xdr:row>6</xdr:row>
      <xdr:rowOff>373993</xdr:rowOff>
    </xdr:to>
    <xdr:cxnSp macro="">
      <xdr:nvCxnSpPr>
        <xdr:cNvPr id="8" name="直線矢印コネクタ 7">
          <a:extLst>
            <a:ext uri="{FF2B5EF4-FFF2-40B4-BE49-F238E27FC236}">
              <a16:creationId xmlns:a16="http://schemas.microsoft.com/office/drawing/2014/main" id="{00000000-0008-0000-0D00-000008000000}"/>
            </a:ext>
          </a:extLst>
        </xdr:cNvPr>
        <xdr:cNvCxnSpPr/>
      </xdr:nvCxnSpPr>
      <xdr:spPr>
        <a:xfrm>
          <a:off x="12481832" y="2204953"/>
          <a:ext cx="6403" cy="51219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202007</xdr:colOff>
      <xdr:row>5</xdr:row>
      <xdr:rowOff>244371</xdr:rowOff>
    </xdr:from>
    <xdr:to>
      <xdr:col>16</xdr:col>
      <xdr:colOff>243676</xdr:colOff>
      <xdr:row>5</xdr:row>
      <xdr:rowOff>256932</xdr:rowOff>
    </xdr:to>
    <xdr:cxnSp macro="">
      <xdr:nvCxnSpPr>
        <xdr:cNvPr id="9" name="直線コネクタ 8">
          <a:extLst>
            <a:ext uri="{FF2B5EF4-FFF2-40B4-BE49-F238E27FC236}">
              <a16:creationId xmlns:a16="http://schemas.microsoft.com/office/drawing/2014/main" id="{00000000-0008-0000-0D00-000009000000}"/>
            </a:ext>
          </a:extLst>
        </xdr:cNvPr>
        <xdr:cNvCxnSpPr/>
      </xdr:nvCxnSpPr>
      <xdr:spPr>
        <a:xfrm flipH="1">
          <a:off x="12479732" y="2196996"/>
          <a:ext cx="898919" cy="1256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307359</xdr:colOff>
      <xdr:row>3</xdr:row>
      <xdr:rowOff>241727</xdr:rowOff>
    </xdr:from>
    <xdr:to>
      <xdr:col>13</xdr:col>
      <xdr:colOff>348180</xdr:colOff>
      <xdr:row>5</xdr:row>
      <xdr:rowOff>156883</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10451484" y="1413302"/>
          <a:ext cx="1745796" cy="696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i="0">
              <a:solidFill>
                <a:srgbClr val="FF0000"/>
              </a:solidFill>
              <a:latin typeface="ＭＳ Ｐゴシック" panose="020B0600070205080204" pitchFamily="50" charset="-128"/>
              <a:ea typeface="ＭＳ Ｐゴシック" panose="020B0600070205080204" pitchFamily="50" charset="-128"/>
            </a:rPr>
            <a:t>「③共有部分」の按分に使用する定員数を、部屋ごとに御記入ください。</a:t>
          </a:r>
        </a:p>
      </xdr:txBody>
    </xdr:sp>
    <xdr:clientData/>
  </xdr:twoCellAnchor>
  <xdr:twoCellAnchor>
    <xdr:from>
      <xdr:col>14</xdr:col>
      <xdr:colOff>22412</xdr:colOff>
      <xdr:row>4</xdr:row>
      <xdr:rowOff>33615</xdr:rowOff>
    </xdr:from>
    <xdr:to>
      <xdr:col>15</xdr:col>
      <xdr:colOff>108857</xdr:colOff>
      <xdr:row>5</xdr:row>
      <xdr:rowOff>249729</xdr:rowOff>
    </xdr:to>
    <xdr:cxnSp macro="">
      <xdr:nvCxnSpPr>
        <xdr:cNvPr id="11" name="直線コネクタ 10">
          <a:extLst>
            <a:ext uri="{FF2B5EF4-FFF2-40B4-BE49-F238E27FC236}">
              <a16:creationId xmlns:a16="http://schemas.microsoft.com/office/drawing/2014/main" id="{00000000-0008-0000-0D00-00000B000000}"/>
            </a:ext>
          </a:extLst>
        </xdr:cNvPr>
        <xdr:cNvCxnSpPr/>
      </xdr:nvCxnSpPr>
      <xdr:spPr>
        <a:xfrm>
          <a:off x="12300137" y="1595715"/>
          <a:ext cx="515070" cy="606639"/>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201706</xdr:colOff>
      <xdr:row>5</xdr:row>
      <xdr:rowOff>260656</xdr:rowOff>
    </xdr:from>
    <xdr:to>
      <xdr:col>15</xdr:col>
      <xdr:colOff>208109</xdr:colOff>
      <xdr:row>6</xdr:row>
      <xdr:rowOff>382321</xdr:rowOff>
    </xdr:to>
    <xdr:cxnSp macro="">
      <xdr:nvCxnSpPr>
        <xdr:cNvPr id="12" name="直線矢印コネクタ 11">
          <a:extLst>
            <a:ext uri="{FF2B5EF4-FFF2-40B4-BE49-F238E27FC236}">
              <a16:creationId xmlns:a16="http://schemas.microsoft.com/office/drawing/2014/main" id="{00000000-0008-0000-0D00-00000C000000}"/>
            </a:ext>
          </a:extLst>
        </xdr:cNvPr>
        <xdr:cNvCxnSpPr/>
      </xdr:nvCxnSpPr>
      <xdr:spPr>
        <a:xfrm>
          <a:off x="12908056" y="2213281"/>
          <a:ext cx="6403" cy="51219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235324</xdr:colOff>
      <xdr:row>5</xdr:row>
      <xdr:rowOff>257734</xdr:rowOff>
    </xdr:from>
    <xdr:to>
      <xdr:col>16</xdr:col>
      <xdr:colOff>241727</xdr:colOff>
      <xdr:row>6</xdr:row>
      <xdr:rowOff>379399</xdr:rowOff>
    </xdr:to>
    <xdr:cxnSp macro="">
      <xdr:nvCxnSpPr>
        <xdr:cNvPr id="13" name="直線矢印コネクタ 12">
          <a:extLst>
            <a:ext uri="{FF2B5EF4-FFF2-40B4-BE49-F238E27FC236}">
              <a16:creationId xmlns:a16="http://schemas.microsoft.com/office/drawing/2014/main" id="{00000000-0008-0000-0D00-00000D000000}"/>
            </a:ext>
          </a:extLst>
        </xdr:cNvPr>
        <xdr:cNvCxnSpPr/>
      </xdr:nvCxnSpPr>
      <xdr:spPr>
        <a:xfrm>
          <a:off x="13370299" y="2210359"/>
          <a:ext cx="6403" cy="51219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802822</xdr:colOff>
      <xdr:row>6</xdr:row>
      <xdr:rowOff>149678</xdr:rowOff>
    </xdr:from>
    <xdr:to>
      <xdr:col>2</xdr:col>
      <xdr:colOff>802823</xdr:colOff>
      <xdr:row>8</xdr:row>
      <xdr:rowOff>0</xdr:rowOff>
    </xdr:to>
    <xdr:cxnSp macro="">
      <xdr:nvCxnSpPr>
        <xdr:cNvPr id="2" name="直線矢印コネクタ 1">
          <a:extLst>
            <a:ext uri="{FF2B5EF4-FFF2-40B4-BE49-F238E27FC236}">
              <a16:creationId xmlns:a16="http://schemas.microsoft.com/office/drawing/2014/main" id="{00000000-0008-0000-0E00-000002000000}"/>
            </a:ext>
          </a:extLst>
        </xdr:cNvPr>
        <xdr:cNvCxnSpPr/>
      </xdr:nvCxnSpPr>
      <xdr:spPr>
        <a:xfrm>
          <a:off x="2907847" y="2492828"/>
          <a:ext cx="1" cy="48849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1428750</xdr:colOff>
      <xdr:row>6</xdr:row>
      <xdr:rowOff>149680</xdr:rowOff>
    </xdr:from>
    <xdr:to>
      <xdr:col>4</xdr:col>
      <xdr:colOff>789215</xdr:colOff>
      <xdr:row>6</xdr:row>
      <xdr:rowOff>156880</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flipH="1">
          <a:off x="1857375" y="2492830"/>
          <a:ext cx="4408715" cy="7200"/>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68036</xdr:colOff>
      <xdr:row>5</xdr:row>
      <xdr:rowOff>163285</xdr:rowOff>
    </xdr:from>
    <xdr:to>
      <xdr:col>1</xdr:col>
      <xdr:colOff>1387928</xdr:colOff>
      <xdr:row>7</xdr:row>
      <xdr:rowOff>108856</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68036" y="2115910"/>
          <a:ext cx="1748517" cy="726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i="0">
              <a:solidFill>
                <a:srgbClr val="FF0000"/>
              </a:solidFill>
              <a:latin typeface="ＭＳ Ｐゴシック" panose="020B0600070205080204" pitchFamily="50" charset="-128"/>
              <a:ea typeface="ＭＳ Ｐゴシック" panose="020B0600070205080204" pitchFamily="50" charset="-128"/>
            </a:rPr>
            <a:t>①～③のいずれか１箇所に、各部屋の面積を御記入ください。</a:t>
          </a:r>
        </a:p>
      </xdr:txBody>
    </xdr:sp>
    <xdr:clientData/>
  </xdr:twoCellAnchor>
  <xdr:twoCellAnchor>
    <xdr:from>
      <xdr:col>3</xdr:col>
      <xdr:colOff>762000</xdr:colOff>
      <xdr:row>6</xdr:row>
      <xdr:rowOff>149678</xdr:rowOff>
    </xdr:from>
    <xdr:to>
      <xdr:col>3</xdr:col>
      <xdr:colOff>762001</xdr:colOff>
      <xdr:row>8</xdr:row>
      <xdr:rowOff>0</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a:off x="4552950" y="2492828"/>
          <a:ext cx="1" cy="48849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789214</xdr:colOff>
      <xdr:row>6</xdr:row>
      <xdr:rowOff>136071</xdr:rowOff>
    </xdr:from>
    <xdr:to>
      <xdr:col>4</xdr:col>
      <xdr:colOff>795617</xdr:colOff>
      <xdr:row>8</xdr:row>
      <xdr:rowOff>11206</xdr:rowOff>
    </xdr:to>
    <xdr:cxnSp macro="">
      <xdr:nvCxnSpPr>
        <xdr:cNvPr id="6" name="直線矢印コネクタ 5">
          <a:extLst>
            <a:ext uri="{FF2B5EF4-FFF2-40B4-BE49-F238E27FC236}">
              <a16:creationId xmlns:a16="http://schemas.microsoft.com/office/drawing/2014/main" id="{00000000-0008-0000-0E00-000006000000}"/>
            </a:ext>
          </a:extLst>
        </xdr:cNvPr>
        <xdr:cNvCxnSpPr/>
      </xdr:nvCxnSpPr>
      <xdr:spPr>
        <a:xfrm>
          <a:off x="6266089" y="2479221"/>
          <a:ext cx="6403" cy="51331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27214</xdr:colOff>
      <xdr:row>0</xdr:row>
      <xdr:rowOff>163285</xdr:rowOff>
    </xdr:from>
    <xdr:to>
      <xdr:col>16</xdr:col>
      <xdr:colOff>221796</xdr:colOff>
      <xdr:row>2</xdr:row>
      <xdr:rowOff>108857</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9742714" y="163285"/>
          <a:ext cx="3614057" cy="72662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水色セル部分にはあらかじめ計算式が</a:t>
          </a:r>
          <a:endParaRPr kumimoji="1" lang="en-US" altLang="ja-JP" sz="1200" b="1">
            <a:solidFill>
              <a:srgbClr val="FF0000"/>
            </a:solidFill>
          </a:endParaRPr>
        </a:p>
        <a:p>
          <a:pPr algn="ctr"/>
          <a:r>
            <a:rPr kumimoji="1" lang="ja-JP" altLang="en-US" sz="1200" b="1">
              <a:solidFill>
                <a:srgbClr val="FF0000"/>
              </a:solidFill>
            </a:rPr>
            <a:t>　   </a:t>
          </a:r>
          <a:r>
            <a:rPr kumimoji="1" lang="ja-JP" altLang="en-US" sz="1200" b="1" baseline="0">
              <a:solidFill>
                <a:srgbClr val="FF0000"/>
              </a:solidFill>
            </a:rPr>
            <a:t> </a:t>
          </a:r>
          <a:r>
            <a:rPr kumimoji="1" lang="ja-JP" altLang="en-US" sz="1200" b="1">
              <a:solidFill>
                <a:srgbClr val="FF0000"/>
              </a:solidFill>
            </a:rPr>
            <a:t>入力されていますので、入力は不要です。</a:t>
          </a:r>
        </a:p>
      </xdr:txBody>
    </xdr:sp>
    <xdr:clientData/>
  </xdr:twoCellAnchor>
  <xdr:twoCellAnchor>
    <xdr:from>
      <xdr:col>14</xdr:col>
      <xdr:colOff>204107</xdr:colOff>
      <xdr:row>5</xdr:row>
      <xdr:rowOff>252328</xdr:rowOff>
    </xdr:from>
    <xdr:to>
      <xdr:col>14</xdr:col>
      <xdr:colOff>210510</xdr:colOff>
      <xdr:row>6</xdr:row>
      <xdr:rowOff>373993</xdr:rowOff>
    </xdr:to>
    <xdr:cxnSp macro="">
      <xdr:nvCxnSpPr>
        <xdr:cNvPr id="8" name="直線矢印コネクタ 7">
          <a:extLst>
            <a:ext uri="{FF2B5EF4-FFF2-40B4-BE49-F238E27FC236}">
              <a16:creationId xmlns:a16="http://schemas.microsoft.com/office/drawing/2014/main" id="{00000000-0008-0000-0E00-000008000000}"/>
            </a:ext>
          </a:extLst>
        </xdr:cNvPr>
        <xdr:cNvCxnSpPr/>
      </xdr:nvCxnSpPr>
      <xdr:spPr>
        <a:xfrm>
          <a:off x="12481832" y="2204953"/>
          <a:ext cx="6403" cy="51219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202007</xdr:colOff>
      <xdr:row>5</xdr:row>
      <xdr:rowOff>244371</xdr:rowOff>
    </xdr:from>
    <xdr:to>
      <xdr:col>16</xdr:col>
      <xdr:colOff>243676</xdr:colOff>
      <xdr:row>5</xdr:row>
      <xdr:rowOff>256932</xdr:rowOff>
    </xdr:to>
    <xdr:cxnSp macro="">
      <xdr:nvCxnSpPr>
        <xdr:cNvPr id="9" name="直線コネクタ 8">
          <a:extLst>
            <a:ext uri="{FF2B5EF4-FFF2-40B4-BE49-F238E27FC236}">
              <a16:creationId xmlns:a16="http://schemas.microsoft.com/office/drawing/2014/main" id="{00000000-0008-0000-0E00-000009000000}"/>
            </a:ext>
          </a:extLst>
        </xdr:cNvPr>
        <xdr:cNvCxnSpPr/>
      </xdr:nvCxnSpPr>
      <xdr:spPr>
        <a:xfrm flipH="1">
          <a:off x="12479732" y="2196996"/>
          <a:ext cx="898919" cy="1256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22412</xdr:colOff>
      <xdr:row>4</xdr:row>
      <xdr:rowOff>33615</xdr:rowOff>
    </xdr:from>
    <xdr:to>
      <xdr:col>15</xdr:col>
      <xdr:colOff>108857</xdr:colOff>
      <xdr:row>5</xdr:row>
      <xdr:rowOff>249729</xdr:rowOff>
    </xdr:to>
    <xdr:cxnSp macro="">
      <xdr:nvCxnSpPr>
        <xdr:cNvPr id="10" name="直線コネクタ 9">
          <a:extLst>
            <a:ext uri="{FF2B5EF4-FFF2-40B4-BE49-F238E27FC236}">
              <a16:creationId xmlns:a16="http://schemas.microsoft.com/office/drawing/2014/main" id="{00000000-0008-0000-0E00-00000A000000}"/>
            </a:ext>
          </a:extLst>
        </xdr:cNvPr>
        <xdr:cNvCxnSpPr/>
      </xdr:nvCxnSpPr>
      <xdr:spPr>
        <a:xfrm>
          <a:off x="12300137" y="1595715"/>
          <a:ext cx="515070" cy="606639"/>
        </a:xfrm>
        <a:prstGeom prst="line">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201706</xdr:colOff>
      <xdr:row>5</xdr:row>
      <xdr:rowOff>260656</xdr:rowOff>
    </xdr:from>
    <xdr:to>
      <xdr:col>15</xdr:col>
      <xdr:colOff>208109</xdr:colOff>
      <xdr:row>6</xdr:row>
      <xdr:rowOff>382321</xdr:rowOff>
    </xdr:to>
    <xdr:cxnSp macro="">
      <xdr:nvCxnSpPr>
        <xdr:cNvPr id="11" name="直線矢印コネクタ 10">
          <a:extLst>
            <a:ext uri="{FF2B5EF4-FFF2-40B4-BE49-F238E27FC236}">
              <a16:creationId xmlns:a16="http://schemas.microsoft.com/office/drawing/2014/main" id="{00000000-0008-0000-0E00-00000B000000}"/>
            </a:ext>
          </a:extLst>
        </xdr:cNvPr>
        <xdr:cNvCxnSpPr/>
      </xdr:nvCxnSpPr>
      <xdr:spPr>
        <a:xfrm>
          <a:off x="12908056" y="2213281"/>
          <a:ext cx="6403" cy="51219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235324</xdr:colOff>
      <xdr:row>5</xdr:row>
      <xdr:rowOff>257734</xdr:rowOff>
    </xdr:from>
    <xdr:to>
      <xdr:col>16</xdr:col>
      <xdr:colOff>241727</xdr:colOff>
      <xdr:row>6</xdr:row>
      <xdr:rowOff>379399</xdr:rowOff>
    </xdr:to>
    <xdr:cxnSp macro="">
      <xdr:nvCxnSpPr>
        <xdr:cNvPr id="12" name="直線矢印コネクタ 11">
          <a:extLst>
            <a:ext uri="{FF2B5EF4-FFF2-40B4-BE49-F238E27FC236}">
              <a16:creationId xmlns:a16="http://schemas.microsoft.com/office/drawing/2014/main" id="{00000000-0008-0000-0E00-00000C000000}"/>
            </a:ext>
          </a:extLst>
        </xdr:cNvPr>
        <xdr:cNvCxnSpPr/>
      </xdr:nvCxnSpPr>
      <xdr:spPr>
        <a:xfrm>
          <a:off x="13370299" y="2210359"/>
          <a:ext cx="6403" cy="51219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312965</xdr:colOff>
      <xdr:row>3</xdr:row>
      <xdr:rowOff>231322</xdr:rowOff>
    </xdr:from>
    <xdr:to>
      <xdr:col>13</xdr:col>
      <xdr:colOff>353786</xdr:colOff>
      <xdr:row>5</xdr:row>
      <xdr:rowOff>146478</xdr:rowOff>
    </xdr:to>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10457090" y="1402897"/>
          <a:ext cx="1745796" cy="696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i="0">
              <a:solidFill>
                <a:srgbClr val="FF0000"/>
              </a:solidFill>
              <a:latin typeface="ＭＳ Ｐゴシック" panose="020B0600070205080204" pitchFamily="50" charset="-128"/>
              <a:ea typeface="ＭＳ Ｐゴシック" panose="020B0600070205080204" pitchFamily="50" charset="-128"/>
            </a:rPr>
            <a:t>「③共有部分」の按分に使用する定員数を、部屋ごとに御記入ください。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69273</xdr:colOff>
      <xdr:row>1</xdr:row>
      <xdr:rowOff>242451</xdr:rowOff>
    </xdr:from>
    <xdr:to>
      <xdr:col>6</xdr:col>
      <xdr:colOff>1973036</xdr:colOff>
      <xdr:row>3</xdr:row>
      <xdr:rowOff>24737</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831273" y="747276"/>
          <a:ext cx="3437288" cy="66811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FF0000"/>
              </a:solidFill>
            </a:rPr>
            <a:t>※</a:t>
          </a:r>
          <a:r>
            <a:rPr kumimoji="1" lang="ja-JP" altLang="en-US" sz="1200" b="1">
              <a:solidFill>
                <a:srgbClr val="FF0000"/>
              </a:solidFill>
            </a:rPr>
            <a:t>水色セル部分にはあらかじめ計算式が</a:t>
          </a:r>
          <a:endParaRPr kumimoji="1" lang="en-US" altLang="ja-JP" sz="1200" b="1">
            <a:solidFill>
              <a:srgbClr val="FF0000"/>
            </a:solidFill>
          </a:endParaRPr>
        </a:p>
        <a:p>
          <a:pPr algn="ctr"/>
          <a:r>
            <a:rPr kumimoji="1" lang="ja-JP" altLang="en-US" sz="1200" b="1">
              <a:solidFill>
                <a:srgbClr val="FF0000"/>
              </a:solidFill>
            </a:rPr>
            <a:t>　   </a:t>
          </a:r>
          <a:r>
            <a:rPr kumimoji="1" lang="ja-JP" altLang="en-US" sz="1200" b="1" baseline="0">
              <a:solidFill>
                <a:srgbClr val="FF0000"/>
              </a:solidFill>
            </a:rPr>
            <a:t> </a:t>
          </a:r>
          <a:r>
            <a:rPr kumimoji="1" lang="ja-JP" altLang="en-US" sz="1200" b="1">
              <a:solidFill>
                <a:srgbClr val="FF0000"/>
              </a:solidFill>
            </a:rPr>
            <a:t>入力されていますので、入力は不要です。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omments" Target="../comments1.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otsu1410@city.otsu.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omments" Target="../comments3.xml"/><Relationship Id="rId3" Type="http://schemas.openxmlformats.org/officeDocument/2006/relationships/drawing" Target="../drawings/drawing2.x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printerSettings" Target="../printerSettings/printerSettings5.bin"/><Relationship Id="rId1" Type="http://schemas.openxmlformats.org/officeDocument/2006/relationships/hyperlink" Target="mailto:XXXX@city.XXX.lg.jp" TargetMode="External"/><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vmlDrawing" Target="../drawings/vmlDrawing3.vml"/><Relationship Id="rId9"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7"/>
  <sheetViews>
    <sheetView topLeftCell="G1" workbookViewId="0">
      <selection activeCell="W13" sqref="W13"/>
    </sheetView>
  </sheetViews>
  <sheetFormatPr defaultRowHeight="18.75"/>
  <cols>
    <col min="1" max="1" width="41" bestFit="1" customWidth="1"/>
    <col min="6" max="6" width="16.5" bestFit="1" customWidth="1"/>
    <col min="7" max="7" width="15" bestFit="1" customWidth="1"/>
    <col min="10" max="10" width="14.375" customWidth="1"/>
    <col min="13" max="13" width="31.75" customWidth="1"/>
    <col min="18" max="20" width="12.375" customWidth="1"/>
  </cols>
  <sheetData>
    <row r="1" spans="1:28" ht="24.75">
      <c r="A1" s="200" t="s">
        <v>281</v>
      </c>
      <c r="B1" s="208"/>
      <c r="C1" s="283"/>
      <c r="D1" s="209"/>
      <c r="E1" s="208" t="s">
        <v>346</v>
      </c>
      <c r="F1" s="208" t="s">
        <v>350</v>
      </c>
      <c r="G1" s="200" t="s">
        <v>318</v>
      </c>
      <c r="H1" s="200" t="s">
        <v>288</v>
      </c>
      <c r="I1" s="208" t="s">
        <v>319</v>
      </c>
      <c r="J1" s="200" t="s">
        <v>320</v>
      </c>
      <c r="K1" s="209"/>
      <c r="L1" s="209"/>
      <c r="M1" s="219" t="s">
        <v>397</v>
      </c>
      <c r="O1" t="s">
        <v>458</v>
      </c>
      <c r="P1">
        <v>1</v>
      </c>
      <c r="R1" s="208" t="s">
        <v>518</v>
      </c>
      <c r="S1" s="334" t="s">
        <v>524</v>
      </c>
      <c r="T1" s="335" t="s">
        <v>529</v>
      </c>
      <c r="U1" s="414" t="s">
        <v>645</v>
      </c>
      <c r="W1" s="442" t="s">
        <v>765</v>
      </c>
      <c r="X1" s="57"/>
      <c r="Y1" s="57"/>
      <c r="Z1" s="57"/>
      <c r="AA1" s="443" t="s">
        <v>766</v>
      </c>
      <c r="AB1" s="57"/>
    </row>
    <row r="2" spans="1:28">
      <c r="A2" s="201" t="s">
        <v>282</v>
      </c>
      <c r="B2" s="56" t="s">
        <v>340</v>
      </c>
      <c r="C2" s="266"/>
      <c r="D2" s="211" t="s">
        <v>341</v>
      </c>
      <c r="E2" s="56" t="s">
        <v>343</v>
      </c>
      <c r="F2" s="56" t="s">
        <v>347</v>
      </c>
      <c r="G2" s="202" t="s">
        <v>321</v>
      </c>
      <c r="H2" s="201" t="s">
        <v>316</v>
      </c>
      <c r="I2" s="210">
        <f>1/2</f>
        <v>0.5</v>
      </c>
      <c r="J2" s="201" t="s">
        <v>317</v>
      </c>
      <c r="K2" s="211" t="s">
        <v>360</v>
      </c>
      <c r="L2" s="211" t="s">
        <v>365</v>
      </c>
      <c r="M2" s="56" t="s">
        <v>389</v>
      </c>
      <c r="O2" t="s">
        <v>459</v>
      </c>
      <c r="P2">
        <v>2</v>
      </c>
      <c r="R2" s="56" t="s">
        <v>84</v>
      </c>
      <c r="S2" s="56" t="s">
        <v>525</v>
      </c>
      <c r="T2" s="56" t="s">
        <v>174</v>
      </c>
      <c r="U2" s="415" t="s">
        <v>646</v>
      </c>
      <c r="W2" s="444" t="s">
        <v>742</v>
      </c>
      <c r="X2" s="57"/>
      <c r="Y2" s="57"/>
      <c r="Z2" s="57"/>
      <c r="AA2" s="445" t="s">
        <v>767</v>
      </c>
      <c r="AB2" s="57"/>
    </row>
    <row r="3" spans="1:28">
      <c r="A3" s="202" t="s">
        <v>283</v>
      </c>
      <c r="B3" s="56" t="s">
        <v>359</v>
      </c>
      <c r="C3" s="266"/>
      <c r="D3" s="211" t="s">
        <v>342</v>
      </c>
      <c r="E3" s="56" t="s">
        <v>344</v>
      </c>
      <c r="F3" s="56" t="s">
        <v>348</v>
      </c>
      <c r="G3" s="202" t="s">
        <v>323</v>
      </c>
      <c r="H3" s="202" t="s">
        <v>322</v>
      </c>
      <c r="I3" s="210">
        <f>2/3</f>
        <v>0.66666666666666663</v>
      </c>
      <c r="J3" s="203" t="s">
        <v>324</v>
      </c>
      <c r="K3" s="211" t="s">
        <v>342</v>
      </c>
      <c r="L3" s="211" t="s">
        <v>366</v>
      </c>
      <c r="M3" s="56" t="s">
        <v>391</v>
      </c>
      <c r="O3" t="s">
        <v>460</v>
      </c>
      <c r="P3">
        <v>3</v>
      </c>
      <c r="R3" s="56" t="s">
        <v>85</v>
      </c>
      <c r="S3" s="56" t="s">
        <v>526</v>
      </c>
      <c r="T3" s="56" t="s">
        <v>530</v>
      </c>
      <c r="U3" s="415" t="s">
        <v>647</v>
      </c>
      <c r="W3" s="444" t="s">
        <v>743</v>
      </c>
      <c r="X3" s="57"/>
      <c r="Y3" s="57"/>
      <c r="Z3" s="57"/>
      <c r="AA3" s="445" t="s">
        <v>768</v>
      </c>
      <c r="AB3" s="57"/>
    </row>
    <row r="4" spans="1:28">
      <c r="A4" s="202" t="s">
        <v>410</v>
      </c>
      <c r="E4" s="56" t="s">
        <v>345</v>
      </c>
      <c r="F4" s="56" t="s">
        <v>349</v>
      </c>
      <c r="G4" s="202" t="s">
        <v>326</v>
      </c>
      <c r="H4" s="202" t="s">
        <v>325</v>
      </c>
      <c r="I4" s="210">
        <f>3/4</f>
        <v>0.75</v>
      </c>
      <c r="K4" s="57"/>
      <c r="L4" s="57" t="s">
        <v>367</v>
      </c>
      <c r="M4" s="56" t="s">
        <v>392</v>
      </c>
      <c r="O4" t="s">
        <v>461</v>
      </c>
      <c r="P4">
        <v>4</v>
      </c>
      <c r="R4" s="56" t="s">
        <v>86</v>
      </c>
      <c r="U4" s="415" t="s">
        <v>648</v>
      </c>
      <c r="W4" s="444" t="s">
        <v>744</v>
      </c>
      <c r="X4" s="57"/>
      <c r="Y4" s="57"/>
      <c r="Z4" s="57"/>
      <c r="AA4" s="445" t="s">
        <v>769</v>
      </c>
      <c r="AB4" s="57"/>
    </row>
    <row r="5" spans="1:28">
      <c r="A5" s="202" t="s">
        <v>411</v>
      </c>
      <c r="F5" s="56" t="s">
        <v>540</v>
      </c>
      <c r="G5" s="202" t="s">
        <v>328</v>
      </c>
      <c r="H5" s="202" t="s">
        <v>327</v>
      </c>
      <c r="I5" s="210">
        <f>5.5/10</f>
        <v>0.55000000000000004</v>
      </c>
      <c r="K5" s="57"/>
      <c r="L5" s="57"/>
      <c r="M5" s="56" t="s">
        <v>390</v>
      </c>
      <c r="O5" t="s">
        <v>462</v>
      </c>
      <c r="P5">
        <v>5</v>
      </c>
      <c r="R5" s="56" t="s">
        <v>517</v>
      </c>
      <c r="U5" s="413"/>
      <c r="W5" s="444" t="s">
        <v>770</v>
      </c>
      <c r="X5" s="57"/>
      <c r="Y5" s="57"/>
      <c r="Z5" s="57"/>
      <c r="AA5" s="445" t="s">
        <v>771</v>
      </c>
      <c r="AB5" s="57"/>
    </row>
    <row r="6" spans="1:28">
      <c r="A6" s="202" t="s">
        <v>412</v>
      </c>
      <c r="G6" s="206" t="s">
        <v>451</v>
      </c>
      <c r="H6" s="202" t="s">
        <v>329</v>
      </c>
      <c r="I6" s="57"/>
      <c r="J6" s="57"/>
      <c r="K6" s="57"/>
      <c r="L6" s="57"/>
      <c r="M6" s="56" t="s">
        <v>393</v>
      </c>
      <c r="O6" t="s">
        <v>463</v>
      </c>
      <c r="P6">
        <v>6</v>
      </c>
      <c r="W6" s="444" t="s">
        <v>746</v>
      </c>
      <c r="X6" s="57"/>
      <c r="Y6" s="57"/>
      <c r="Z6" s="57"/>
      <c r="AA6" s="445" t="s">
        <v>772</v>
      </c>
      <c r="AB6" s="57"/>
    </row>
    <row r="7" spans="1:28">
      <c r="A7" s="202" t="s">
        <v>413</v>
      </c>
      <c r="G7" s="206" t="s">
        <v>330</v>
      </c>
      <c r="H7" s="202" t="s">
        <v>331</v>
      </c>
      <c r="I7" s="57"/>
      <c r="J7" s="57"/>
      <c r="K7" s="57"/>
      <c r="L7" s="57"/>
      <c r="M7" s="56" t="s">
        <v>637</v>
      </c>
      <c r="O7" t="s">
        <v>464</v>
      </c>
      <c r="P7">
        <v>7</v>
      </c>
      <c r="W7" s="444" t="s">
        <v>747</v>
      </c>
      <c r="X7" s="57"/>
      <c r="Y7" s="57"/>
      <c r="Z7" s="57"/>
      <c r="AA7" s="445" t="s">
        <v>773</v>
      </c>
      <c r="AB7" s="57"/>
    </row>
    <row r="8" spans="1:28">
      <c r="A8" s="202" t="s">
        <v>414</v>
      </c>
      <c r="G8" s="202" t="s">
        <v>332</v>
      </c>
      <c r="H8" s="202" t="s">
        <v>333</v>
      </c>
      <c r="I8" s="57"/>
      <c r="J8" s="57"/>
      <c r="K8" s="57"/>
      <c r="L8" s="57"/>
      <c r="M8" s="56" t="s">
        <v>396</v>
      </c>
      <c r="O8" t="s">
        <v>465</v>
      </c>
      <c r="P8">
        <v>8</v>
      </c>
      <c r="W8" s="444" t="s">
        <v>748</v>
      </c>
      <c r="X8" s="57"/>
      <c r="Y8" s="57"/>
      <c r="Z8" s="57"/>
      <c r="AA8" s="445" t="s">
        <v>774</v>
      </c>
      <c r="AB8" s="57"/>
    </row>
    <row r="9" spans="1:28">
      <c r="A9" s="202" t="s">
        <v>415</v>
      </c>
      <c r="G9" s="202" t="s">
        <v>334</v>
      </c>
      <c r="H9" s="202" t="s">
        <v>335</v>
      </c>
      <c r="I9" s="57"/>
      <c r="J9" s="57"/>
      <c r="K9" s="57"/>
      <c r="L9" s="57"/>
      <c r="M9" s="56" t="s">
        <v>395</v>
      </c>
      <c r="O9" t="s">
        <v>466</v>
      </c>
      <c r="P9">
        <v>9</v>
      </c>
      <c r="W9" s="444" t="s">
        <v>775</v>
      </c>
      <c r="X9" s="57"/>
      <c r="Y9" s="57"/>
      <c r="Z9" s="57"/>
      <c r="AA9" s="445" t="s">
        <v>776</v>
      </c>
      <c r="AB9" s="57"/>
    </row>
    <row r="10" spans="1:28">
      <c r="A10" t="s">
        <v>650</v>
      </c>
      <c r="G10" s="207" t="s">
        <v>336</v>
      </c>
      <c r="H10" s="202" t="s">
        <v>399</v>
      </c>
      <c r="I10" s="57"/>
      <c r="J10" s="57"/>
      <c r="K10" s="57"/>
      <c r="L10" s="57"/>
      <c r="M10" s="56" t="s">
        <v>394</v>
      </c>
      <c r="O10" t="s">
        <v>467</v>
      </c>
      <c r="P10">
        <v>10</v>
      </c>
      <c r="W10" s="444" t="s">
        <v>777</v>
      </c>
      <c r="X10" s="57"/>
      <c r="Y10" s="57"/>
      <c r="Z10" s="57"/>
      <c r="AA10" s="445" t="s">
        <v>778</v>
      </c>
      <c r="AB10" s="57"/>
    </row>
    <row r="11" spans="1:28">
      <c r="A11" t="s">
        <v>651</v>
      </c>
      <c r="G11" s="203" t="s">
        <v>337</v>
      </c>
      <c r="H11" s="202" t="s">
        <v>338</v>
      </c>
      <c r="I11" s="57"/>
      <c r="J11" s="57"/>
      <c r="K11" s="57"/>
      <c r="L11" s="57"/>
      <c r="M11" s="56" t="s">
        <v>506</v>
      </c>
      <c r="O11" t="s">
        <v>468</v>
      </c>
      <c r="P11">
        <v>11</v>
      </c>
      <c r="W11" s="444" t="s">
        <v>751</v>
      </c>
      <c r="X11" s="57"/>
      <c r="Y11" s="57"/>
      <c r="Z11" s="57"/>
      <c r="AA11" s="445" t="s">
        <v>779</v>
      </c>
      <c r="AB11" s="57"/>
    </row>
    <row r="12" spans="1:28">
      <c r="A12" t="s">
        <v>652</v>
      </c>
      <c r="H12" s="203" t="s">
        <v>339</v>
      </c>
      <c r="I12" s="57"/>
      <c r="J12" s="57"/>
      <c r="K12" s="57"/>
      <c r="L12" s="57"/>
      <c r="M12" s="56" t="s">
        <v>507</v>
      </c>
      <c r="O12" t="s">
        <v>469</v>
      </c>
      <c r="P12">
        <v>12</v>
      </c>
      <c r="W12" s="444" t="s">
        <v>752</v>
      </c>
      <c r="X12" s="57"/>
      <c r="Y12" s="57"/>
      <c r="Z12" s="57"/>
      <c r="AA12" s="445" t="s">
        <v>780</v>
      </c>
      <c r="AB12" s="57"/>
    </row>
    <row r="13" spans="1:28">
      <c r="A13" t="s">
        <v>358</v>
      </c>
      <c r="O13" t="s">
        <v>470</v>
      </c>
      <c r="P13">
        <v>13</v>
      </c>
      <c r="W13" s="444" t="s">
        <v>753</v>
      </c>
      <c r="X13" s="57"/>
      <c r="Y13" s="57"/>
      <c r="Z13" s="57"/>
      <c r="AA13" s="445" t="s">
        <v>781</v>
      </c>
      <c r="AB13" s="57"/>
    </row>
    <row r="14" spans="1:28">
      <c r="O14" t="s">
        <v>471</v>
      </c>
      <c r="P14">
        <v>14</v>
      </c>
      <c r="W14" s="57"/>
      <c r="X14" s="57"/>
      <c r="Y14" s="57"/>
      <c r="Z14" s="57"/>
      <c r="AA14" s="445" t="s">
        <v>782</v>
      </c>
      <c r="AB14" s="57"/>
    </row>
    <row r="15" spans="1:28">
      <c r="O15" t="s">
        <v>472</v>
      </c>
      <c r="P15">
        <v>15</v>
      </c>
    </row>
    <row r="16" spans="1:28">
      <c r="O16" t="s">
        <v>473</v>
      </c>
      <c r="P16">
        <v>16</v>
      </c>
    </row>
    <row r="17" spans="15:16">
      <c r="O17" t="s">
        <v>474</v>
      </c>
      <c r="P17">
        <v>17</v>
      </c>
    </row>
    <row r="18" spans="15:16">
      <c r="O18" t="s">
        <v>475</v>
      </c>
      <c r="P18">
        <v>18</v>
      </c>
    </row>
    <row r="19" spans="15:16">
      <c r="O19" t="s">
        <v>476</v>
      </c>
      <c r="P19">
        <v>19</v>
      </c>
    </row>
    <row r="20" spans="15:16">
      <c r="O20" t="s">
        <v>477</v>
      </c>
      <c r="P20">
        <v>20</v>
      </c>
    </row>
    <row r="21" spans="15:16">
      <c r="O21" t="s">
        <v>478</v>
      </c>
      <c r="P21">
        <v>21</v>
      </c>
    </row>
    <row r="22" spans="15:16">
      <c r="O22" t="s">
        <v>479</v>
      </c>
      <c r="P22">
        <v>22</v>
      </c>
    </row>
    <row r="23" spans="15:16">
      <c r="O23" t="s">
        <v>480</v>
      </c>
      <c r="P23">
        <v>23</v>
      </c>
    </row>
    <row r="24" spans="15:16">
      <c r="O24" t="s">
        <v>481</v>
      </c>
      <c r="P24">
        <v>24</v>
      </c>
    </row>
    <row r="25" spans="15:16">
      <c r="O25" t="s">
        <v>482</v>
      </c>
      <c r="P25">
        <v>25</v>
      </c>
    </row>
    <row r="26" spans="15:16">
      <c r="O26" t="s">
        <v>483</v>
      </c>
      <c r="P26">
        <v>26</v>
      </c>
    </row>
    <row r="27" spans="15:16">
      <c r="O27" t="s">
        <v>484</v>
      </c>
      <c r="P27">
        <v>27</v>
      </c>
    </row>
    <row r="28" spans="15:16">
      <c r="O28" t="s">
        <v>485</v>
      </c>
      <c r="P28">
        <v>28</v>
      </c>
    </row>
    <row r="29" spans="15:16">
      <c r="O29" t="s">
        <v>486</v>
      </c>
      <c r="P29">
        <v>29</v>
      </c>
    </row>
    <row r="30" spans="15:16">
      <c r="O30" t="s">
        <v>487</v>
      </c>
      <c r="P30">
        <v>30</v>
      </c>
    </row>
    <row r="31" spans="15:16">
      <c r="O31" t="s">
        <v>488</v>
      </c>
      <c r="P31">
        <v>31</v>
      </c>
    </row>
    <row r="32" spans="15:16">
      <c r="O32" t="s">
        <v>489</v>
      </c>
      <c r="P32">
        <v>32</v>
      </c>
    </row>
    <row r="33" spans="15:16">
      <c r="O33" t="s">
        <v>490</v>
      </c>
      <c r="P33">
        <v>33</v>
      </c>
    </row>
    <row r="34" spans="15:16">
      <c r="O34" t="s">
        <v>491</v>
      </c>
      <c r="P34">
        <v>34</v>
      </c>
    </row>
    <row r="35" spans="15:16">
      <c r="O35" t="s">
        <v>492</v>
      </c>
      <c r="P35">
        <v>35</v>
      </c>
    </row>
    <row r="36" spans="15:16">
      <c r="O36" t="s">
        <v>493</v>
      </c>
      <c r="P36">
        <v>36</v>
      </c>
    </row>
    <row r="37" spans="15:16">
      <c r="O37" t="s">
        <v>494</v>
      </c>
      <c r="P37">
        <v>37</v>
      </c>
    </row>
    <row r="38" spans="15:16">
      <c r="O38" t="s">
        <v>495</v>
      </c>
      <c r="P38">
        <v>38</v>
      </c>
    </row>
    <row r="39" spans="15:16">
      <c r="O39" t="s">
        <v>496</v>
      </c>
      <c r="P39">
        <v>39</v>
      </c>
    </row>
    <row r="40" spans="15:16">
      <c r="O40" t="s">
        <v>497</v>
      </c>
      <c r="P40">
        <v>40</v>
      </c>
    </row>
    <row r="41" spans="15:16">
      <c r="O41" t="s">
        <v>498</v>
      </c>
      <c r="P41">
        <v>41</v>
      </c>
    </row>
    <row r="42" spans="15:16">
      <c r="O42" t="s">
        <v>499</v>
      </c>
      <c r="P42">
        <v>42</v>
      </c>
    </row>
    <row r="43" spans="15:16">
      <c r="O43" t="s">
        <v>500</v>
      </c>
      <c r="P43">
        <v>43</v>
      </c>
    </row>
    <row r="44" spans="15:16">
      <c r="O44" t="s">
        <v>501</v>
      </c>
      <c r="P44">
        <v>44</v>
      </c>
    </row>
    <row r="45" spans="15:16">
      <c r="O45" t="s">
        <v>502</v>
      </c>
      <c r="P45">
        <v>45</v>
      </c>
    </row>
    <row r="46" spans="15:16">
      <c r="O46" t="s">
        <v>503</v>
      </c>
      <c r="P46">
        <v>46</v>
      </c>
    </row>
    <row r="47" spans="15:16">
      <c r="O47" t="s">
        <v>504</v>
      </c>
      <c r="P47">
        <v>47</v>
      </c>
    </row>
  </sheetData>
  <phoneticPr fontId="1"/>
  <dataValidations count="1">
    <dataValidation type="list" allowBlank="1" showInputMessage="1" showErrorMessage="1" sqref="U5" xr:uid="{A7D6711A-6486-4711-AF71-31CAFD693CF2}">
      <formula1>"A、B、C"</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0000"/>
    <pageSetUpPr fitToPage="1"/>
  </sheetPr>
  <dimension ref="A1:DC61"/>
  <sheetViews>
    <sheetView showGridLines="0" tabSelected="1" view="pageBreakPreview" zoomScaleNormal="100" zoomScaleSheetLayoutView="100" workbookViewId="0">
      <selection activeCell="BP2" sqref="BP2"/>
    </sheetView>
  </sheetViews>
  <sheetFormatPr defaultColWidth="1.75" defaultRowHeight="11.25"/>
  <cols>
    <col min="1" max="1" width="9" style="4" customWidth="1"/>
    <col min="2" max="2" width="1.75" style="4"/>
    <col min="3" max="3" width="5.25" style="4" bestFit="1" customWidth="1"/>
    <col min="4" max="66" width="1.75" style="4"/>
    <col min="67" max="67" width="3.25" style="4" customWidth="1"/>
    <col min="68" max="68" width="4.625" style="4" customWidth="1"/>
    <col min="69" max="70" width="5" style="4" customWidth="1"/>
    <col min="71" max="73" width="4.25" style="4" customWidth="1"/>
    <col min="74" max="74" width="8.625" style="4" customWidth="1"/>
    <col min="75" max="75" width="55.125" style="328" customWidth="1"/>
    <col min="76" max="76" width="8.625" style="242" customWidth="1"/>
    <col min="77" max="77" width="55.125" style="320" customWidth="1"/>
    <col min="78" max="16384" width="1.75" style="4"/>
  </cols>
  <sheetData>
    <row r="1" spans="1:77" ht="27.75" customHeight="1">
      <c r="A1" s="212"/>
      <c r="Z1" s="876" t="str">
        <f>IF(BX1&gt;0,"入力内容にエラーがあります。印刷範囲外のエラーメッセージを確認し、修正してください","")</f>
        <v>入力内容にエラーがあります。印刷範囲外のエラーメッセージを確認し、修正してください</v>
      </c>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c r="BA1" s="876"/>
      <c r="BB1" s="876"/>
      <c r="BC1" s="876"/>
      <c r="BD1" s="876"/>
      <c r="BE1" s="876"/>
      <c r="BF1" s="876"/>
      <c r="BG1" s="876"/>
      <c r="BH1" s="876"/>
      <c r="BI1" s="876"/>
      <c r="BJ1" s="876"/>
      <c r="BK1" s="876"/>
      <c r="BL1" s="876"/>
      <c r="BM1" s="876"/>
      <c r="BN1" s="876"/>
      <c r="BO1" s="876"/>
      <c r="BX1" s="242">
        <f>SUM(BX6:BX51)</f>
        <v>14</v>
      </c>
    </row>
    <row r="2" spans="1:77" ht="9.75" customHeight="1">
      <c r="A2" s="880" t="s">
        <v>793</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0"/>
      <c r="BH2" s="880"/>
      <c r="BI2" s="880"/>
      <c r="BJ2" s="880"/>
      <c r="BK2" s="880"/>
      <c r="BL2" s="880"/>
      <c r="BM2" s="880"/>
      <c r="BN2" s="880"/>
      <c r="BO2" s="880"/>
    </row>
    <row r="3" spans="1:77" ht="6.75" customHeight="1">
      <c r="A3" s="881"/>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row>
    <row r="4" spans="1:77" ht="13.5" customHeight="1">
      <c r="A4" s="583" t="s">
        <v>654</v>
      </c>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V4" s="448" t="s">
        <v>520</v>
      </c>
      <c r="BW4" s="449" t="s">
        <v>521</v>
      </c>
      <c r="BX4" s="448" t="s">
        <v>514</v>
      </c>
      <c r="BY4" s="477" t="s">
        <v>515</v>
      </c>
    </row>
    <row r="5" spans="1:77" ht="13.5" customHeight="1" thickBot="1">
      <c r="A5" s="584"/>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6"/>
      <c r="AE5" s="494" t="s">
        <v>13</v>
      </c>
      <c r="AF5" s="494"/>
      <c r="AG5" s="494"/>
      <c r="AH5" s="494"/>
      <c r="AI5" s="494"/>
      <c r="AJ5" s="882" t="s">
        <v>787</v>
      </c>
      <c r="AK5" s="882"/>
      <c r="AL5" s="882"/>
      <c r="AM5" s="882"/>
      <c r="AN5" s="882"/>
      <c r="AO5" s="882"/>
      <c r="AP5" s="882"/>
      <c r="AQ5" s="882"/>
      <c r="AS5" s="571" t="s">
        <v>14</v>
      </c>
      <c r="AT5" s="571"/>
      <c r="AU5" s="571"/>
      <c r="AV5" s="571"/>
      <c r="AW5" s="571"/>
      <c r="AX5" s="571"/>
      <c r="AY5" s="572" t="s">
        <v>789</v>
      </c>
      <c r="AZ5" s="572"/>
      <c r="BA5" s="572"/>
      <c r="BB5" s="572"/>
      <c r="BC5" s="572"/>
      <c r="BD5" s="572"/>
      <c r="BE5" s="572"/>
      <c r="BF5" s="572"/>
      <c r="BG5" s="572"/>
      <c r="BH5" s="572"/>
      <c r="BI5" s="572"/>
      <c r="BJ5" s="572"/>
      <c r="BK5" s="572"/>
      <c r="BL5" s="572"/>
      <c r="BM5" s="572"/>
      <c r="BN5" s="572"/>
      <c r="BO5" s="572"/>
      <c r="BV5" s="448"/>
      <c r="BW5" s="449"/>
      <c r="BX5" s="448"/>
      <c r="BY5" s="477"/>
    </row>
    <row r="6" spans="1:77" ht="13.5" customHeight="1">
      <c r="A6" s="573" t="s">
        <v>15</v>
      </c>
      <c r="B6" s="574"/>
      <c r="C6" s="574"/>
      <c r="D6" s="574"/>
      <c r="E6" s="574"/>
      <c r="F6" s="574"/>
      <c r="G6" s="574"/>
      <c r="H6" s="574"/>
      <c r="I6" s="574" t="s">
        <v>16</v>
      </c>
      <c r="J6" s="574"/>
      <c r="K6" s="574"/>
      <c r="L6" s="574"/>
      <c r="M6" s="574"/>
      <c r="N6" s="577" t="s">
        <v>282</v>
      </c>
      <c r="O6" s="577"/>
      <c r="P6" s="577"/>
      <c r="Q6" s="577"/>
      <c r="R6" s="577"/>
      <c r="S6" s="577"/>
      <c r="T6" s="577"/>
      <c r="U6" s="577"/>
      <c r="V6" s="577"/>
      <c r="W6" s="577"/>
      <c r="X6" s="577"/>
      <c r="Y6" s="577"/>
      <c r="Z6" s="577"/>
      <c r="AA6" s="577"/>
      <c r="AB6" s="577"/>
      <c r="AC6" s="578"/>
      <c r="AD6" s="7"/>
      <c r="AE6" s="581" t="s">
        <v>17</v>
      </c>
      <c r="AF6" s="581"/>
      <c r="AG6" s="581"/>
      <c r="AH6" s="581"/>
      <c r="AI6" s="581"/>
      <c r="AJ6" s="582" t="s">
        <v>788</v>
      </c>
      <c r="AK6" s="582"/>
      <c r="AL6" s="582"/>
      <c r="AM6" s="582"/>
      <c r="AN6" s="582"/>
      <c r="AO6" s="582"/>
      <c r="AP6" s="582"/>
      <c r="AQ6" s="582"/>
      <c r="AR6" s="5"/>
      <c r="AS6" s="571" t="s">
        <v>18</v>
      </c>
      <c r="AT6" s="571"/>
      <c r="AU6" s="571"/>
      <c r="AV6" s="571"/>
      <c r="AW6" s="571"/>
      <c r="AX6" s="571"/>
      <c r="AY6" s="572" t="s">
        <v>790</v>
      </c>
      <c r="AZ6" s="572"/>
      <c r="BA6" s="572"/>
      <c r="BB6" s="572"/>
      <c r="BC6" s="572"/>
      <c r="BD6" s="572"/>
      <c r="BE6" s="572"/>
      <c r="BF6" s="572"/>
      <c r="BG6" s="572"/>
      <c r="BH6" s="572"/>
      <c r="BI6" s="572"/>
      <c r="BJ6" s="572"/>
      <c r="BK6" s="572"/>
      <c r="BL6" s="572"/>
      <c r="BM6" s="572"/>
      <c r="BN6" s="572"/>
      <c r="BO6" s="572"/>
      <c r="BX6" s="447">
        <f>IF(OR(N6="",AJ5="",AY5="",AJ6="",AY6="",AU7="",BH7=""),1,0)</f>
        <v>0</v>
      </c>
      <c r="BY6" s="450" t="str">
        <f>IF(BX6=1,"左の項目に入力漏れがあります","")</f>
        <v/>
      </c>
    </row>
    <row r="7" spans="1:77" ht="18" customHeight="1" thickBot="1">
      <c r="A7" s="575"/>
      <c r="B7" s="576"/>
      <c r="C7" s="576"/>
      <c r="D7" s="576"/>
      <c r="E7" s="576"/>
      <c r="F7" s="576"/>
      <c r="G7" s="576"/>
      <c r="H7" s="576"/>
      <c r="I7" s="576"/>
      <c r="J7" s="576"/>
      <c r="K7" s="576"/>
      <c r="L7" s="576"/>
      <c r="M7" s="576"/>
      <c r="N7" s="579"/>
      <c r="O7" s="579"/>
      <c r="P7" s="579"/>
      <c r="Q7" s="579"/>
      <c r="R7" s="579"/>
      <c r="S7" s="579"/>
      <c r="T7" s="579"/>
      <c r="U7" s="579"/>
      <c r="V7" s="579"/>
      <c r="W7" s="579"/>
      <c r="X7" s="579"/>
      <c r="Y7" s="579"/>
      <c r="Z7" s="579"/>
      <c r="AA7" s="579"/>
      <c r="AB7" s="579"/>
      <c r="AC7" s="580"/>
      <c r="AQ7" s="585"/>
      <c r="AR7" s="585"/>
      <c r="AS7" s="586" t="s">
        <v>19</v>
      </c>
      <c r="AT7" s="586"/>
      <c r="AU7" s="587" t="s">
        <v>791</v>
      </c>
      <c r="AV7" s="587"/>
      <c r="AW7" s="587"/>
      <c r="AX7" s="587"/>
      <c r="AY7" s="587"/>
      <c r="AZ7" s="587"/>
      <c r="BA7" s="587"/>
      <c r="BB7" s="587"/>
      <c r="BC7" s="587"/>
      <c r="BD7" s="587"/>
      <c r="BE7" s="588" t="s">
        <v>508</v>
      </c>
      <c r="BF7" s="588"/>
      <c r="BG7" s="588"/>
      <c r="BH7" s="1297" t="s">
        <v>792</v>
      </c>
      <c r="BI7" s="589"/>
      <c r="BJ7" s="589"/>
      <c r="BK7" s="589"/>
      <c r="BL7" s="589"/>
      <c r="BM7" s="589"/>
      <c r="BN7" s="589"/>
      <c r="BO7" s="589"/>
      <c r="BX7" s="447"/>
      <c r="BY7" s="450"/>
    </row>
    <row r="8" spans="1:77" ht="27.75" customHeight="1">
      <c r="A8" s="590" t="s">
        <v>20</v>
      </c>
      <c r="B8" s="509"/>
      <c r="C8" s="509"/>
      <c r="D8" s="509"/>
      <c r="E8" s="591"/>
      <c r="F8" s="592" ph="1"/>
      <c r="G8" s="593" ph="1"/>
      <c r="H8" s="593" ph="1"/>
      <c r="I8" s="593" ph="1"/>
      <c r="J8" s="593" ph="1"/>
      <c r="K8" s="593" ph="1"/>
      <c r="L8" s="593" ph="1"/>
      <c r="M8" s="593" ph="1"/>
      <c r="N8" s="593" ph="1"/>
      <c r="O8" s="593" ph="1"/>
      <c r="P8" s="593" ph="1"/>
      <c r="Q8" s="593" ph="1"/>
      <c r="R8" s="593" ph="1"/>
      <c r="S8" s="593" ph="1"/>
      <c r="T8" s="593" ph="1"/>
      <c r="U8" s="593" ph="1"/>
      <c r="V8" s="593" ph="1"/>
      <c r="W8" s="594" ph="1"/>
      <c r="X8" s="595" t="s">
        <v>401</v>
      </c>
      <c r="Y8" s="509"/>
      <c r="Z8" s="509"/>
      <c r="AA8" s="509"/>
      <c r="AB8" s="509"/>
      <c r="AC8" s="591"/>
      <c r="AD8" s="596" ph="1"/>
      <c r="AE8" s="597" ph="1"/>
      <c r="AF8" s="597" ph="1"/>
      <c r="AG8" s="597" ph="1"/>
      <c r="AH8" s="597" ph="1"/>
      <c r="AI8" s="597" ph="1"/>
      <c r="AJ8" s="597" ph="1"/>
      <c r="AK8" s="597" ph="1"/>
      <c r="AL8" s="597" ph="1"/>
      <c r="AM8" s="597" ph="1"/>
      <c r="AN8" s="597" ph="1"/>
      <c r="AO8" s="597" ph="1"/>
      <c r="AP8" s="598" ph="1"/>
      <c r="AQ8" s="550" t="s">
        <v>402</v>
      </c>
      <c r="AR8" s="550"/>
      <c r="AS8" s="550"/>
      <c r="AT8" s="550"/>
      <c r="AU8" s="531"/>
      <c r="AV8" s="532"/>
      <c r="AW8" s="532"/>
      <c r="AX8" s="532"/>
      <c r="AY8" s="532"/>
      <c r="AZ8" s="532"/>
      <c r="BA8" s="532"/>
      <c r="BB8" s="532"/>
      <c r="BC8" s="532"/>
      <c r="BD8" s="532"/>
      <c r="BE8" s="532"/>
      <c r="BF8" s="532"/>
      <c r="BG8" s="532"/>
      <c r="BH8" s="532"/>
      <c r="BI8" s="532"/>
      <c r="BJ8" s="532"/>
      <c r="BK8" s="532"/>
      <c r="BL8" s="532"/>
      <c r="BM8" s="532"/>
      <c r="BN8" s="539" ph="1"/>
      <c r="BO8" s="540"/>
      <c r="BX8" s="303">
        <f>IF(OR(F8="",AD8="",AU8="",BN8=""),1,0)</f>
        <v>1</v>
      </c>
      <c r="BY8" s="321" t="str">
        <f>IF(BX8=1,"左の項目に入力漏れがあります","")</f>
        <v>左の項目に入力漏れがあります</v>
      </c>
    </row>
    <row r="9" spans="1:77" ht="15.75" customHeight="1">
      <c r="A9" s="599" t="s">
        <v>21</v>
      </c>
      <c r="B9" s="600"/>
      <c r="C9" s="600"/>
      <c r="D9" s="600"/>
      <c r="E9" s="601"/>
      <c r="F9" s="467" t="s">
        <v>361</v>
      </c>
      <c r="G9" s="468"/>
      <c r="H9" s="468"/>
      <c r="I9" s="468"/>
      <c r="J9" s="468"/>
      <c r="K9" s="468"/>
      <c r="L9" s="468"/>
      <c r="M9" s="468"/>
      <c r="N9" s="468"/>
      <c r="O9" s="468"/>
      <c r="P9" s="468"/>
      <c r="Q9" s="468"/>
      <c r="R9" s="468"/>
      <c r="S9" s="468"/>
      <c r="T9" s="468"/>
      <c r="U9" s="468"/>
      <c r="V9" s="468"/>
      <c r="W9" s="469"/>
      <c r="X9" s="470" t="s">
        <v>513</v>
      </c>
      <c r="Y9" s="468"/>
      <c r="Z9" s="468"/>
      <c r="AA9" s="468"/>
      <c r="AB9" s="468"/>
      <c r="AC9" s="468"/>
      <c r="AD9" s="468"/>
      <c r="AE9" s="468"/>
      <c r="AF9" s="468"/>
      <c r="AG9" s="468"/>
      <c r="AH9" s="468"/>
      <c r="AI9" s="468"/>
      <c r="AJ9" s="468"/>
      <c r="AK9" s="468"/>
      <c r="AL9" s="468"/>
      <c r="AM9" s="468"/>
      <c r="AN9" s="468"/>
      <c r="AO9" s="468"/>
      <c r="AP9" s="471"/>
      <c r="AQ9" s="551"/>
      <c r="AR9" s="551"/>
      <c r="AS9" s="551"/>
      <c r="AT9" s="551"/>
      <c r="AU9" s="541" t="s">
        <v>400</v>
      </c>
      <c r="AV9" s="542"/>
      <c r="AW9" s="542"/>
      <c r="AX9" s="542"/>
      <c r="AY9" s="544" ph="1"/>
      <c r="AZ9" s="545" ph="1"/>
      <c r="BA9" s="545" ph="1"/>
      <c r="BB9" s="545" ph="1"/>
      <c r="BC9" s="545" ph="1"/>
      <c r="BD9" s="545" ph="1"/>
      <c r="BE9" s="545" ph="1"/>
      <c r="BF9" s="545" ph="1"/>
      <c r="BG9" s="545" ph="1"/>
      <c r="BH9" s="545" ph="1"/>
      <c r="BI9" s="545" ph="1"/>
      <c r="BJ9" s="545" ph="1"/>
      <c r="BK9" s="545" ph="1"/>
      <c r="BL9" s="545" ph="1"/>
      <c r="BM9" s="545" ph="1"/>
      <c r="BN9" s="545" ph="1"/>
      <c r="BO9" s="546" ph="1"/>
    </row>
    <row r="10" spans="1:77" ht="37.5" customHeight="1">
      <c r="A10" s="602"/>
      <c r="B10" s="603"/>
      <c r="C10" s="603"/>
      <c r="D10" s="603"/>
      <c r="E10" s="604"/>
      <c r="F10" s="472"/>
      <c r="G10" s="473"/>
      <c r="H10" s="473"/>
      <c r="I10" s="473"/>
      <c r="J10" s="473"/>
      <c r="K10" s="473"/>
      <c r="L10" s="473"/>
      <c r="M10" s="473"/>
      <c r="N10" s="473"/>
      <c r="O10" s="473"/>
      <c r="P10" s="473"/>
      <c r="Q10" s="473"/>
      <c r="R10" s="473"/>
      <c r="S10" s="473"/>
      <c r="T10" s="473"/>
      <c r="U10" s="473"/>
      <c r="V10" s="473"/>
      <c r="W10" s="474"/>
      <c r="X10" s="475"/>
      <c r="Y10" s="473"/>
      <c r="Z10" s="473"/>
      <c r="AA10" s="473"/>
      <c r="AB10" s="473"/>
      <c r="AC10" s="473"/>
      <c r="AD10" s="473"/>
      <c r="AE10" s="473"/>
      <c r="AF10" s="473"/>
      <c r="AG10" s="473"/>
      <c r="AH10" s="473"/>
      <c r="AI10" s="473"/>
      <c r="AJ10" s="473"/>
      <c r="AK10" s="473"/>
      <c r="AL10" s="473"/>
      <c r="AM10" s="473"/>
      <c r="AN10" s="473"/>
      <c r="AO10" s="473"/>
      <c r="AP10" s="476"/>
      <c r="AQ10" s="552"/>
      <c r="AR10" s="552"/>
      <c r="AS10" s="552"/>
      <c r="AT10" s="552"/>
      <c r="AU10" s="543"/>
      <c r="AV10" s="499"/>
      <c r="AW10" s="499"/>
      <c r="AX10" s="499"/>
      <c r="AY10" s="547" ph="1"/>
      <c r="AZ10" s="548" ph="1"/>
      <c r="BA10" s="548" ph="1"/>
      <c r="BB10" s="548" ph="1"/>
      <c r="BC10" s="548" ph="1"/>
      <c r="BD10" s="548" ph="1"/>
      <c r="BE10" s="548" ph="1"/>
      <c r="BF10" s="548" ph="1"/>
      <c r="BG10" s="548" ph="1"/>
      <c r="BH10" s="548" ph="1"/>
      <c r="BI10" s="548" ph="1"/>
      <c r="BJ10" s="548" ph="1"/>
      <c r="BK10" s="548" ph="1"/>
      <c r="BL10" s="548" ph="1"/>
      <c r="BM10" s="548" ph="1"/>
      <c r="BN10" s="548" ph="1"/>
      <c r="BO10" s="549" ph="1"/>
      <c r="BX10" s="303">
        <f>IF(OR(X10="",AY9=""),1,0)</f>
        <v>1</v>
      </c>
      <c r="BY10" s="321" t="str">
        <f>IF(BX10=1,"左の項目に入力漏れがあります","")</f>
        <v>左の項目に入力漏れがあります</v>
      </c>
    </row>
    <row r="11" spans="1:77" ht="25.5" customHeight="1">
      <c r="A11" s="605" t="s">
        <v>383</v>
      </c>
      <c r="B11" s="606"/>
      <c r="C11" s="606"/>
      <c r="D11" s="606"/>
      <c r="E11" s="607"/>
      <c r="F11" s="562"/>
      <c r="G11" s="563"/>
      <c r="H11" s="564" t="s">
        <v>427</v>
      </c>
      <c r="I11" s="564"/>
      <c r="J11" s="564"/>
      <c r="K11" s="564"/>
      <c r="L11" s="564"/>
      <c r="M11" s="564"/>
      <c r="N11" s="564"/>
      <c r="O11" s="564"/>
      <c r="P11" s="564"/>
      <c r="Q11" s="564"/>
      <c r="R11" s="564"/>
      <c r="S11" s="564"/>
      <c r="T11" s="563"/>
      <c r="U11" s="563"/>
      <c r="V11" s="565" t="s">
        <v>370</v>
      </c>
      <c r="W11" s="565"/>
      <c r="X11" s="565"/>
      <c r="Y11" s="565"/>
      <c r="Z11" s="565"/>
      <c r="AA11" s="565"/>
      <c r="AB11" s="565"/>
      <c r="AC11" s="565"/>
      <c r="AD11" s="565"/>
      <c r="AE11" s="565"/>
      <c r="AF11" s="565"/>
      <c r="AG11" s="565"/>
      <c r="AH11" s="565"/>
      <c r="AI11" s="566"/>
      <c r="AJ11" s="608" t="s">
        <v>405</v>
      </c>
      <c r="AK11" s="609"/>
      <c r="AL11" s="609"/>
      <c r="AM11" s="609"/>
      <c r="AN11" s="609"/>
      <c r="AO11" s="609"/>
      <c r="AP11" s="609"/>
      <c r="AQ11" s="478"/>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80"/>
      <c r="BQ11" s="245" t="b">
        <v>1</v>
      </c>
      <c r="BR11" s="245" t="b">
        <v>0</v>
      </c>
      <c r="BS11" s="319">
        <f>IF(AND(BQ11=TRUE,BR11=TRUE),1,0)</f>
        <v>0</v>
      </c>
      <c r="BT11" s="245">
        <f>LEN(F12)</f>
        <v>0</v>
      </c>
      <c r="BX11" s="303">
        <f>IF(OR(AND(BQ11=FALSE,BR11=FALSE),AQ11=""),1,0)</f>
        <v>1</v>
      </c>
      <c r="BY11" s="321" t="str">
        <f>IF(BX11=1,"左の項目に入力漏れがあります","")</f>
        <v>左の項目に入力漏れがあります</v>
      </c>
    </row>
    <row r="12" spans="1:77" ht="23.25" customHeight="1">
      <c r="A12" s="610" t="s">
        <v>22</v>
      </c>
      <c r="B12" s="482"/>
      <c r="C12" s="482"/>
      <c r="D12" s="482"/>
      <c r="E12" s="611"/>
      <c r="F12" s="636"/>
      <c r="G12" s="637"/>
      <c r="H12" s="637"/>
      <c r="I12" s="637"/>
      <c r="J12" s="637"/>
      <c r="K12" s="637"/>
      <c r="L12" s="637"/>
      <c r="M12" s="637"/>
      <c r="N12" s="637"/>
      <c r="O12" s="637"/>
      <c r="P12" s="637"/>
      <c r="Q12" s="637"/>
      <c r="R12" s="637"/>
      <c r="S12" s="637"/>
      <c r="T12" s="557" t="s">
        <v>387</v>
      </c>
      <c r="U12" s="557"/>
      <c r="V12" s="557"/>
      <c r="W12" s="557"/>
      <c r="X12" s="557"/>
      <c r="Y12" s="557"/>
      <c r="Z12" s="557"/>
      <c r="AA12" s="560"/>
      <c r="AB12" s="560"/>
      <c r="AC12" s="560"/>
      <c r="AD12" s="560"/>
      <c r="AE12" s="560"/>
      <c r="AF12" s="560"/>
      <c r="AG12" s="560"/>
      <c r="AH12" s="560"/>
      <c r="AI12" s="561"/>
      <c r="AJ12" s="538" t="s">
        <v>23</v>
      </c>
      <c r="AK12" s="538"/>
      <c r="AL12" s="538"/>
      <c r="AM12" s="555" t="s">
        <v>381</v>
      </c>
      <c r="AN12" s="567"/>
      <c r="AO12" s="567"/>
      <c r="AP12" s="567"/>
      <c r="AQ12" s="567"/>
      <c r="AR12" s="567"/>
      <c r="AS12" s="567"/>
      <c r="AT12" s="567"/>
      <c r="AU12" s="567"/>
      <c r="AV12" s="567"/>
      <c r="AW12" s="567"/>
      <c r="AX12" s="567"/>
      <c r="AY12" s="567"/>
      <c r="AZ12" s="567"/>
      <c r="BA12" s="567"/>
      <c r="BB12" s="567"/>
      <c r="BC12" s="567"/>
      <c r="BD12" s="567"/>
      <c r="BE12" s="567"/>
      <c r="BF12" s="538" t="s">
        <v>429</v>
      </c>
      <c r="BG12" s="553"/>
      <c r="BH12" s="553"/>
      <c r="BI12" s="553"/>
      <c r="BJ12" s="555"/>
      <c r="BK12" s="538" t="s">
        <v>382</v>
      </c>
      <c r="BL12" s="553"/>
      <c r="BM12" s="553"/>
      <c r="BN12" s="553"/>
      <c r="BO12" s="554"/>
      <c r="BP12" s="368" t="s">
        <v>539</v>
      </c>
      <c r="BX12" s="303">
        <f>IF(OR(F12="",AND(BQ11=TRUE,BF13=""),AND(BR11=TRUE,BK13="")),1,0)</f>
        <v>1</v>
      </c>
      <c r="BY12" s="321" t="str">
        <f>IF(BX12=1,"左の項目に入力漏れがあります","")</f>
        <v>左の項目に入力漏れがあります</v>
      </c>
    </row>
    <row r="13" spans="1:77" ht="23.25" customHeight="1">
      <c r="A13" s="612"/>
      <c r="B13" s="613"/>
      <c r="C13" s="613"/>
      <c r="D13" s="613"/>
      <c r="E13" s="614"/>
      <c r="F13" s="638"/>
      <c r="G13" s="639"/>
      <c r="H13" s="639"/>
      <c r="I13" s="639"/>
      <c r="J13" s="639"/>
      <c r="K13" s="639"/>
      <c r="L13" s="639"/>
      <c r="M13" s="639"/>
      <c r="N13" s="639"/>
      <c r="O13" s="639"/>
      <c r="P13" s="639"/>
      <c r="Q13" s="639"/>
      <c r="R13" s="639"/>
      <c r="S13" s="639"/>
      <c r="T13" s="556" t="s">
        <v>388</v>
      </c>
      <c r="U13" s="556"/>
      <c r="V13" s="556"/>
      <c r="W13" s="556"/>
      <c r="X13" s="556"/>
      <c r="Y13" s="556"/>
      <c r="Z13" s="556"/>
      <c r="AA13" s="558"/>
      <c r="AB13" s="558"/>
      <c r="AC13" s="558"/>
      <c r="AD13" s="558"/>
      <c r="AE13" s="558"/>
      <c r="AF13" s="558"/>
      <c r="AG13" s="558"/>
      <c r="AH13" s="558"/>
      <c r="AI13" s="559"/>
      <c r="AJ13" s="538"/>
      <c r="AK13" s="538"/>
      <c r="AL13" s="538"/>
      <c r="AM13" s="569"/>
      <c r="AN13" s="570"/>
      <c r="AO13" s="570"/>
      <c r="AP13" s="570"/>
      <c r="AQ13" s="570"/>
      <c r="AR13" s="570"/>
      <c r="AS13" s="570"/>
      <c r="AT13" s="570"/>
      <c r="AU13" s="570"/>
      <c r="AV13" s="218" t="s">
        <v>380</v>
      </c>
      <c r="AW13" s="499" t="str">
        <f>N6</f>
        <v>保育所</v>
      </c>
      <c r="AX13" s="499"/>
      <c r="AY13" s="499"/>
      <c r="AZ13" s="499"/>
      <c r="BA13" s="499"/>
      <c r="BB13" s="499"/>
      <c r="BC13" s="499"/>
      <c r="BD13" s="499"/>
      <c r="BE13" s="568"/>
      <c r="BF13" s="533"/>
      <c r="BG13" s="536"/>
      <c r="BH13" s="536"/>
      <c r="BI13" s="536"/>
      <c r="BJ13" s="537"/>
      <c r="BK13" s="533"/>
      <c r="BL13" s="534"/>
      <c r="BM13" s="534"/>
      <c r="BN13" s="534"/>
      <c r="BO13" s="535"/>
      <c r="BP13" s="4">
        <f>IF(AND(BQ11=TRUE,BR11=TRUE,BF13&lt;&gt;"",BK13&lt;&gt;"",BF13&lt;&gt;BK13),1,0)</f>
        <v>0</v>
      </c>
      <c r="BV13" s="303">
        <f>IF(OR(BF13&gt;1/2,BK13&gt;1/2),1,0)</f>
        <v>0</v>
      </c>
      <c r="BW13" s="331" t="str">
        <f>IF(BV13=1,"補助率の嵩上げが行われています。新子育て安心プランによる嵩上げや特別措置法の対象等になっているか確認してください","")</f>
        <v/>
      </c>
      <c r="BX13" s="303">
        <f>IF(OR(R14="",BG14="",BK14="",BG15),1,0)</f>
        <v>1</v>
      </c>
      <c r="BY13" s="321" t="str">
        <f>IF(BX13=1,"定員、建物延面積及び構造に入力漏れがあります","")</f>
        <v>定員、建物延面積及び構造に入力漏れがあります</v>
      </c>
    </row>
    <row r="14" spans="1:77" ht="15.75" customHeight="1">
      <c r="A14" s="631" t="s">
        <v>24</v>
      </c>
      <c r="B14" s="632"/>
      <c r="C14" s="632"/>
      <c r="D14" s="632"/>
      <c r="E14" s="633"/>
      <c r="F14" s="482" t="s">
        <v>25</v>
      </c>
      <c r="G14" s="482"/>
      <c r="H14" s="482"/>
      <c r="I14" s="483"/>
      <c r="J14" s="483"/>
      <c r="K14" s="482" t="s">
        <v>26</v>
      </c>
      <c r="L14" s="482"/>
      <c r="M14" s="482"/>
      <c r="N14" s="482"/>
      <c r="O14" s="482"/>
      <c r="P14" s="482"/>
      <c r="Q14" s="482"/>
      <c r="R14" s="483"/>
      <c r="S14" s="483"/>
      <c r="T14" s="482" t="s">
        <v>27</v>
      </c>
      <c r="U14" s="482"/>
      <c r="V14" s="482"/>
      <c r="W14" s="482"/>
      <c r="X14" s="482"/>
      <c r="Y14" s="482"/>
      <c r="Z14" s="482"/>
      <c r="AA14" s="482">
        <f>I14+R14</f>
        <v>0</v>
      </c>
      <c r="AB14" s="482"/>
      <c r="AC14" s="482" t="s">
        <v>28</v>
      </c>
      <c r="AD14" s="482"/>
      <c r="AE14" s="495" t="s">
        <v>29</v>
      </c>
      <c r="AF14" s="496"/>
      <c r="AG14" s="496"/>
      <c r="AH14" s="496"/>
      <c r="AI14" s="496"/>
      <c r="AJ14" s="496"/>
      <c r="AK14" s="496"/>
      <c r="AL14" s="496"/>
      <c r="AM14" s="497"/>
      <c r="AN14" s="481" t="s">
        <v>30</v>
      </c>
      <c r="AO14" s="482"/>
      <c r="AP14" s="482"/>
      <c r="AQ14" s="482"/>
      <c r="AR14" s="482"/>
      <c r="AS14" s="483"/>
      <c r="AT14" s="483"/>
      <c r="AU14" s="482" t="s">
        <v>31</v>
      </c>
      <c r="AV14" s="482"/>
      <c r="AW14" s="522"/>
      <c r="AX14" s="522"/>
      <c r="AY14" s="522"/>
      <c r="AZ14" s="482" t="s">
        <v>32</v>
      </c>
      <c r="BA14" s="482"/>
      <c r="BB14" s="482"/>
      <c r="BC14" s="482"/>
      <c r="BD14" s="482"/>
      <c r="BE14" s="482"/>
      <c r="BF14" s="482"/>
      <c r="BG14" s="483"/>
      <c r="BH14" s="483"/>
      <c r="BI14" s="482" t="s">
        <v>31</v>
      </c>
      <c r="BJ14" s="482"/>
      <c r="BK14" s="522"/>
      <c r="BL14" s="522"/>
      <c r="BM14" s="522"/>
      <c r="BN14" s="482" t="s">
        <v>33</v>
      </c>
      <c r="BO14" s="484"/>
      <c r="BX14" s="447">
        <f>IF(OR(F17="",K17="",U17="",Z17=""),1,0)</f>
        <v>1</v>
      </c>
      <c r="BY14" s="446" t="str">
        <f>IF(BX14=1,"年次計画に入力漏れがあります。工事を行わない年にはゼロを入力してください","")</f>
        <v>年次計画に入力漏れがあります。工事を行わない年にはゼロを入力してください</v>
      </c>
    </row>
    <row r="15" spans="1:77" ht="15.75" customHeight="1">
      <c r="A15" s="634"/>
      <c r="B15" s="552"/>
      <c r="C15" s="552"/>
      <c r="D15" s="552"/>
      <c r="E15" s="635"/>
      <c r="F15" s="494"/>
      <c r="G15" s="494"/>
      <c r="H15" s="494"/>
      <c r="I15" s="515"/>
      <c r="J15" s="515"/>
      <c r="K15" s="494"/>
      <c r="L15" s="494"/>
      <c r="M15" s="494"/>
      <c r="N15" s="494"/>
      <c r="O15" s="494"/>
      <c r="P15" s="494"/>
      <c r="Q15" s="494"/>
      <c r="R15" s="515"/>
      <c r="S15" s="515"/>
      <c r="T15" s="494"/>
      <c r="U15" s="494"/>
      <c r="V15" s="494"/>
      <c r="W15" s="494"/>
      <c r="X15" s="494"/>
      <c r="Y15" s="494"/>
      <c r="Z15" s="494"/>
      <c r="AA15" s="494"/>
      <c r="AB15" s="494"/>
      <c r="AC15" s="494"/>
      <c r="AD15" s="494"/>
      <c r="AE15" s="498"/>
      <c r="AF15" s="499"/>
      <c r="AG15" s="499"/>
      <c r="AH15" s="499"/>
      <c r="AI15" s="499"/>
      <c r="AJ15" s="499"/>
      <c r="AK15" s="499"/>
      <c r="AL15" s="499"/>
      <c r="AM15" s="500"/>
      <c r="AN15" s="527" t="s">
        <v>30</v>
      </c>
      <c r="AO15" s="494"/>
      <c r="AP15" s="494"/>
      <c r="AQ15" s="494"/>
      <c r="AR15" s="494"/>
      <c r="AS15" s="523"/>
      <c r="AT15" s="523"/>
      <c r="AU15" s="523"/>
      <c r="AV15" s="523"/>
      <c r="AW15" s="523"/>
      <c r="AX15" s="523"/>
      <c r="AY15" s="523"/>
      <c r="AZ15" s="494" t="s">
        <v>34</v>
      </c>
      <c r="BA15" s="494"/>
      <c r="BB15" s="494"/>
      <c r="BC15" s="494"/>
      <c r="BD15" s="494"/>
      <c r="BE15" s="494"/>
      <c r="BF15" s="494"/>
      <c r="BG15" s="523"/>
      <c r="BH15" s="523"/>
      <c r="BI15" s="523"/>
      <c r="BJ15" s="523"/>
      <c r="BK15" s="523"/>
      <c r="BL15" s="523"/>
      <c r="BM15" s="523"/>
      <c r="BN15" s="494" t="s">
        <v>35</v>
      </c>
      <c r="BO15" s="521"/>
      <c r="BX15" s="447"/>
      <c r="BY15" s="446"/>
    </row>
    <row r="16" spans="1:77" ht="18" customHeight="1">
      <c r="A16" s="610" t="s">
        <v>36</v>
      </c>
      <c r="B16" s="482"/>
      <c r="C16" s="482"/>
      <c r="D16" s="482"/>
      <c r="E16" s="482"/>
      <c r="F16" s="616">
        <f>K16-1</f>
        <v>2023</v>
      </c>
      <c r="G16" s="617"/>
      <c r="H16" s="617"/>
      <c r="I16" s="617"/>
      <c r="J16" s="618"/>
      <c r="K16" s="616">
        <f>P16-1</f>
        <v>2024</v>
      </c>
      <c r="L16" s="617"/>
      <c r="M16" s="617"/>
      <c r="N16" s="617"/>
      <c r="O16" s="618"/>
      <c r="P16" s="616">
        <v>2025</v>
      </c>
      <c r="Q16" s="617"/>
      <c r="R16" s="617"/>
      <c r="S16" s="617"/>
      <c r="T16" s="618"/>
      <c r="U16" s="616">
        <f>P16+1</f>
        <v>2026</v>
      </c>
      <c r="V16" s="617"/>
      <c r="W16" s="617"/>
      <c r="X16" s="617"/>
      <c r="Y16" s="618"/>
      <c r="Z16" s="616">
        <f>U16+1</f>
        <v>2027</v>
      </c>
      <c r="AA16" s="617"/>
      <c r="AB16" s="617"/>
      <c r="AC16" s="617"/>
      <c r="AD16" s="626"/>
      <c r="AE16" s="627" t="s">
        <v>379</v>
      </c>
      <c r="AF16" s="600"/>
      <c r="AG16" s="600"/>
      <c r="AH16" s="600"/>
      <c r="AI16" s="600"/>
      <c r="AJ16" s="600"/>
      <c r="AK16" s="600"/>
      <c r="AL16" s="628"/>
      <c r="AM16" s="511"/>
      <c r="AN16" s="512"/>
      <c r="AO16" s="512"/>
      <c r="AP16" s="512"/>
      <c r="AQ16" s="512"/>
      <c r="AR16" s="512"/>
      <c r="AS16" s="512"/>
      <c r="AT16" s="512"/>
      <c r="AU16" s="512"/>
      <c r="AV16" s="512"/>
      <c r="AW16" s="512"/>
      <c r="AX16" s="512"/>
      <c r="AY16" s="507" t="s">
        <v>378</v>
      </c>
      <c r="AZ16" s="508"/>
      <c r="BA16" s="501" t="s">
        <v>545</v>
      </c>
      <c r="BB16" s="502"/>
      <c r="BC16" s="502"/>
      <c r="BD16" s="502"/>
      <c r="BE16" s="502"/>
      <c r="BF16" s="502"/>
      <c r="BG16" s="502"/>
      <c r="BH16" s="502"/>
      <c r="BI16" s="502"/>
      <c r="BJ16" s="502"/>
      <c r="BK16" s="502"/>
      <c r="BL16" s="502"/>
      <c r="BM16" s="502"/>
      <c r="BN16" s="502"/>
      <c r="BO16" s="503"/>
      <c r="BX16" s="447">
        <f>IF(AND(F12="民老改築",AM16=""),1,0)</f>
        <v>0</v>
      </c>
      <c r="BY16" s="450" t="str">
        <f>IF(BX16=1,"民老分交付金額を入力してください","")</f>
        <v/>
      </c>
    </row>
    <row r="17" spans="1:107" ht="18" customHeight="1">
      <c r="A17" s="615"/>
      <c r="B17" s="494"/>
      <c r="C17" s="494"/>
      <c r="D17" s="494"/>
      <c r="E17" s="494"/>
      <c r="F17" s="619"/>
      <c r="G17" s="620"/>
      <c r="H17" s="620"/>
      <c r="I17" s="620"/>
      <c r="J17" s="621"/>
      <c r="K17" s="619"/>
      <c r="L17" s="620"/>
      <c r="M17" s="620"/>
      <c r="N17" s="620"/>
      <c r="O17" s="621"/>
      <c r="P17" s="622">
        <f>1-(F17+K17+U17+Z17)</f>
        <v>1</v>
      </c>
      <c r="Q17" s="623"/>
      <c r="R17" s="623"/>
      <c r="S17" s="623"/>
      <c r="T17" s="624"/>
      <c r="U17" s="619"/>
      <c r="V17" s="620"/>
      <c r="W17" s="620"/>
      <c r="X17" s="620"/>
      <c r="Y17" s="621"/>
      <c r="Z17" s="619"/>
      <c r="AA17" s="620"/>
      <c r="AB17" s="620"/>
      <c r="AC17" s="620"/>
      <c r="AD17" s="625"/>
      <c r="AE17" s="629"/>
      <c r="AF17" s="603"/>
      <c r="AG17" s="603"/>
      <c r="AH17" s="603"/>
      <c r="AI17" s="603"/>
      <c r="AJ17" s="603"/>
      <c r="AK17" s="603"/>
      <c r="AL17" s="630"/>
      <c r="AM17" s="513"/>
      <c r="AN17" s="514"/>
      <c r="AO17" s="514"/>
      <c r="AP17" s="514"/>
      <c r="AQ17" s="514"/>
      <c r="AR17" s="514"/>
      <c r="AS17" s="514"/>
      <c r="AT17" s="514"/>
      <c r="AU17" s="514"/>
      <c r="AV17" s="514"/>
      <c r="AW17" s="514"/>
      <c r="AX17" s="514"/>
      <c r="AY17" s="509"/>
      <c r="AZ17" s="510"/>
      <c r="BA17" s="504"/>
      <c r="BB17" s="505"/>
      <c r="BC17" s="505"/>
      <c r="BD17" s="505"/>
      <c r="BE17" s="505"/>
      <c r="BF17" s="505"/>
      <c r="BG17" s="505"/>
      <c r="BH17" s="505"/>
      <c r="BI17" s="505"/>
      <c r="BJ17" s="505"/>
      <c r="BK17" s="505"/>
      <c r="BL17" s="505"/>
      <c r="BM17" s="505"/>
      <c r="BN17" s="505"/>
      <c r="BO17" s="506"/>
      <c r="BX17" s="447"/>
      <c r="BY17" s="450"/>
    </row>
    <row r="18" spans="1:107" ht="18" customHeight="1">
      <c r="A18" s="451" t="s">
        <v>39</v>
      </c>
      <c r="B18" s="452"/>
      <c r="C18" s="457" t="s">
        <v>516</v>
      </c>
      <c r="D18" s="458"/>
      <c r="E18" s="458"/>
      <c r="F18" s="458"/>
      <c r="G18" s="458"/>
      <c r="H18" s="458"/>
      <c r="I18" s="458"/>
      <c r="J18" s="458"/>
      <c r="K18" s="459"/>
      <c r="L18" s="459"/>
      <c r="M18" s="460"/>
      <c r="N18" s="461" t="s">
        <v>41</v>
      </c>
      <c r="O18" s="461"/>
      <c r="P18" s="461"/>
      <c r="Q18" s="461"/>
      <c r="R18" s="461"/>
      <c r="S18" s="461"/>
      <c r="T18" s="461"/>
      <c r="U18" s="461"/>
      <c r="V18" s="461"/>
      <c r="W18" s="461"/>
      <c r="X18" s="461"/>
      <c r="Y18" s="461"/>
      <c r="Z18" s="461"/>
      <c r="AA18" s="462"/>
      <c r="AB18" s="463" t="s">
        <v>42</v>
      </c>
      <c r="AC18" s="461"/>
      <c r="AD18" s="461"/>
      <c r="AE18" s="461"/>
      <c r="AF18" s="461"/>
      <c r="AG18" s="461"/>
      <c r="AH18" s="461"/>
      <c r="AI18" s="461"/>
      <c r="AJ18" s="461"/>
      <c r="AK18" s="461"/>
      <c r="AL18" s="461"/>
      <c r="AM18" s="461"/>
      <c r="AN18" s="461"/>
      <c r="AO18" s="461"/>
      <c r="AP18" s="464"/>
      <c r="AQ18" s="465" t="s">
        <v>43</v>
      </c>
      <c r="AR18" s="465"/>
      <c r="AS18" s="528" t="s">
        <v>44</v>
      </c>
      <c r="AT18" s="528"/>
      <c r="AU18" s="528"/>
      <c r="AV18" s="528"/>
      <c r="AW18" s="528"/>
      <c r="AX18" s="528"/>
      <c r="AY18" s="528"/>
      <c r="AZ18" s="528"/>
      <c r="BA18" s="528"/>
      <c r="BB18" s="528"/>
      <c r="BC18" s="524"/>
      <c r="BD18" s="525"/>
      <c r="BE18" s="525"/>
      <c r="BF18" s="525"/>
      <c r="BG18" s="525"/>
      <c r="BH18" s="525"/>
      <c r="BI18" s="525"/>
      <c r="BJ18" s="525"/>
      <c r="BK18" s="525"/>
      <c r="BL18" s="525"/>
      <c r="BM18" s="525"/>
      <c r="BN18" s="525"/>
      <c r="BO18" s="526"/>
      <c r="BP18" s="327" t="e">
        <f>YEAR(EDATE(BC18,-3))</f>
        <v>#NUM!</v>
      </c>
      <c r="BX18" s="303">
        <f>IF(AND(K18="有",H19=""),1,0)</f>
        <v>0</v>
      </c>
      <c r="BY18" s="321" t="str">
        <f>IF(BX18=1,"建築年度に入力漏れがあります","")</f>
        <v/>
      </c>
    </row>
    <row r="19" spans="1:107" ht="18" customHeight="1">
      <c r="A19" s="453"/>
      <c r="B19" s="454"/>
      <c r="C19" s="641" t="s">
        <v>40</v>
      </c>
      <c r="D19" s="491"/>
      <c r="E19" s="491"/>
      <c r="F19" s="491"/>
      <c r="G19" s="491"/>
      <c r="H19" s="642"/>
      <c r="I19" s="642"/>
      <c r="J19" s="642"/>
      <c r="K19" s="643" t="s">
        <v>38</v>
      </c>
      <c r="L19" s="643"/>
      <c r="M19" s="644"/>
      <c r="N19" s="486" t="s">
        <v>48</v>
      </c>
      <c r="O19" s="486"/>
      <c r="P19" s="486"/>
      <c r="Q19" s="486"/>
      <c r="R19" s="486"/>
      <c r="S19" s="486"/>
      <c r="T19" s="486"/>
      <c r="U19" s="486"/>
      <c r="V19" s="486"/>
      <c r="W19" s="486"/>
      <c r="X19" s="486"/>
      <c r="Y19" s="486"/>
      <c r="Z19" s="486"/>
      <c r="AA19" s="645"/>
      <c r="AB19" s="485" t="s">
        <v>49</v>
      </c>
      <c r="AC19" s="486"/>
      <c r="AD19" s="486"/>
      <c r="AE19" s="486"/>
      <c r="AF19" s="486"/>
      <c r="AG19" s="486"/>
      <c r="AH19" s="486"/>
      <c r="AI19" s="486"/>
      <c r="AJ19" s="486"/>
      <c r="AK19" s="486"/>
      <c r="AL19" s="486"/>
      <c r="AM19" s="486"/>
      <c r="AN19" s="486"/>
      <c r="AO19" s="486"/>
      <c r="AP19" s="487"/>
      <c r="AQ19" s="465"/>
      <c r="AR19" s="465"/>
      <c r="AS19" s="488" t="s">
        <v>50</v>
      </c>
      <c r="AT19" s="488"/>
      <c r="AU19" s="488"/>
      <c r="AV19" s="488"/>
      <c r="AW19" s="488"/>
      <c r="AX19" s="488"/>
      <c r="AY19" s="488"/>
      <c r="AZ19" s="488"/>
      <c r="BA19" s="488"/>
      <c r="BB19" s="488"/>
      <c r="BC19" s="518"/>
      <c r="BD19" s="519"/>
      <c r="BE19" s="519"/>
      <c r="BF19" s="519"/>
      <c r="BG19" s="519"/>
      <c r="BH19" s="519"/>
      <c r="BI19" s="519"/>
      <c r="BJ19" s="519"/>
      <c r="BK19" s="519"/>
      <c r="BL19" s="519"/>
      <c r="BM19" s="519"/>
      <c r="BN19" s="519"/>
      <c r="BO19" s="520"/>
      <c r="BP19" s="327" t="e">
        <f t="shared" ref="BP19:BP21" si="0">YEAR(EDATE(BC19,-3))</f>
        <v>#NUM!</v>
      </c>
      <c r="BX19" s="303">
        <f>IF(AND(K18="有",OR(N21="",AND(N21="有",OR(T21="",T22="")))),1,0)</f>
        <v>0</v>
      </c>
      <c r="BY19" s="321" t="str">
        <f>IF(BX19=1,"国庫補助の有無の項目に入力漏れがあります","")</f>
        <v/>
      </c>
    </row>
    <row r="20" spans="1:107" ht="18" customHeight="1">
      <c r="A20" s="453"/>
      <c r="B20" s="454"/>
      <c r="C20" s="650" t="s">
        <v>46</v>
      </c>
      <c r="D20" s="571"/>
      <c r="E20" s="571"/>
      <c r="F20" s="571"/>
      <c r="G20" s="571"/>
      <c r="H20" s="651">
        <f ca="1">YEAR(EDATE(TODAY(),-3))-H19</f>
        <v>2024</v>
      </c>
      <c r="I20" s="651"/>
      <c r="J20" s="651"/>
      <c r="K20" s="643" t="s">
        <v>47</v>
      </c>
      <c r="L20" s="643"/>
      <c r="M20" s="644"/>
      <c r="N20" s="486"/>
      <c r="O20" s="486"/>
      <c r="P20" s="486"/>
      <c r="Q20" s="486"/>
      <c r="R20" s="486"/>
      <c r="S20" s="486"/>
      <c r="T20" s="486"/>
      <c r="U20" s="486"/>
      <c r="V20" s="486"/>
      <c r="W20" s="486"/>
      <c r="X20" s="486"/>
      <c r="Y20" s="486"/>
      <c r="Z20" s="486"/>
      <c r="AA20" s="645"/>
      <c r="AB20" s="485"/>
      <c r="AC20" s="486"/>
      <c r="AD20" s="486"/>
      <c r="AE20" s="486"/>
      <c r="AF20" s="486"/>
      <c r="AG20" s="486"/>
      <c r="AH20" s="486"/>
      <c r="AI20" s="486"/>
      <c r="AJ20" s="486"/>
      <c r="AK20" s="486"/>
      <c r="AL20" s="486"/>
      <c r="AM20" s="486"/>
      <c r="AN20" s="486"/>
      <c r="AO20" s="486"/>
      <c r="AP20" s="487"/>
      <c r="AQ20" s="465"/>
      <c r="AR20" s="465"/>
      <c r="AS20" s="493" t="s">
        <v>55</v>
      </c>
      <c r="AT20" s="493"/>
      <c r="AU20" s="493"/>
      <c r="AV20" s="493"/>
      <c r="AW20" s="493"/>
      <c r="AX20" s="493"/>
      <c r="AY20" s="493"/>
      <c r="AZ20" s="493"/>
      <c r="BA20" s="493"/>
      <c r="BB20" s="493"/>
      <c r="BC20" s="518"/>
      <c r="BD20" s="519"/>
      <c r="BE20" s="519"/>
      <c r="BF20" s="519"/>
      <c r="BG20" s="519"/>
      <c r="BH20" s="519"/>
      <c r="BI20" s="519"/>
      <c r="BJ20" s="519"/>
      <c r="BK20" s="519"/>
      <c r="BL20" s="519"/>
      <c r="BM20" s="519"/>
      <c r="BN20" s="519"/>
      <c r="BO20" s="520"/>
      <c r="BP20" s="327" t="e">
        <f t="shared" si="0"/>
        <v>#NUM!</v>
      </c>
      <c r="BX20" s="303">
        <f>IF(OR(AD22="",AND(AD22="有",AH21="")),1,0)</f>
        <v>1</v>
      </c>
      <c r="BY20" s="321" t="str">
        <f>IF(BX20=1,"財産処分承認申請の必要性の有無の項目に入力漏れがあります","")</f>
        <v>財産処分承認申請の必要性の有無の項目に入力漏れがあります</v>
      </c>
    </row>
    <row r="21" spans="1:107" ht="18" customHeight="1">
      <c r="A21" s="453"/>
      <c r="B21" s="454"/>
      <c r="C21" s="641" t="s">
        <v>51</v>
      </c>
      <c r="D21" s="491"/>
      <c r="E21" s="491"/>
      <c r="F21" s="491"/>
      <c r="G21" s="646"/>
      <c r="H21" s="646"/>
      <c r="I21" s="646"/>
      <c r="J21" s="646"/>
      <c r="K21" s="491" t="s">
        <v>52</v>
      </c>
      <c r="L21" s="491"/>
      <c r="M21" s="9"/>
      <c r="N21" s="647"/>
      <c r="O21" s="647"/>
      <c r="P21" s="647"/>
      <c r="Q21" s="647"/>
      <c r="R21" s="647"/>
      <c r="S21" s="4" t="s">
        <v>37</v>
      </c>
      <c r="T21" s="649"/>
      <c r="U21" s="649"/>
      <c r="V21" s="649"/>
      <c r="W21" s="649"/>
      <c r="X21" s="649"/>
      <c r="Y21" s="241" t="s">
        <v>38</v>
      </c>
      <c r="Z21" s="241"/>
      <c r="AA21" s="324" t="s">
        <v>53</v>
      </c>
      <c r="AB21" s="529" t="s">
        <v>54</v>
      </c>
      <c r="AC21" s="530"/>
      <c r="AD21" s="530"/>
      <c r="AE21" s="530"/>
      <c r="AF21" s="530"/>
      <c r="AG21" s="491" t="s">
        <v>37</v>
      </c>
      <c r="AH21" s="489"/>
      <c r="AI21" s="489"/>
      <c r="AJ21" s="489"/>
      <c r="AK21" s="489"/>
      <c r="AL21" s="489"/>
      <c r="AM21" s="489"/>
      <c r="AN21" s="489"/>
      <c r="AO21" s="491" t="s">
        <v>53</v>
      </c>
      <c r="AP21" s="10"/>
      <c r="AQ21" s="465"/>
      <c r="AR21" s="465"/>
      <c r="AS21" s="493" t="s">
        <v>59</v>
      </c>
      <c r="AT21" s="493"/>
      <c r="AU21" s="493"/>
      <c r="AV21" s="493"/>
      <c r="AW21" s="493"/>
      <c r="AX21" s="493"/>
      <c r="AY21" s="493"/>
      <c r="AZ21" s="493"/>
      <c r="BA21" s="493"/>
      <c r="BB21" s="493"/>
      <c r="BC21" s="518"/>
      <c r="BD21" s="519"/>
      <c r="BE21" s="519"/>
      <c r="BF21" s="519"/>
      <c r="BG21" s="519"/>
      <c r="BH21" s="519"/>
      <c r="BI21" s="519"/>
      <c r="BJ21" s="519"/>
      <c r="BK21" s="519"/>
      <c r="BL21" s="519"/>
      <c r="BM21" s="519"/>
      <c r="BN21" s="519"/>
      <c r="BO21" s="520"/>
      <c r="BP21" s="327" t="e">
        <f t="shared" si="0"/>
        <v>#NUM!</v>
      </c>
      <c r="BX21" s="303">
        <f>IF(OR(BC18="",BC19="",BC20="",BC21=""),1,0)</f>
        <v>1</v>
      </c>
      <c r="BY21" s="321" t="str">
        <f>IF(BX21=1,"施行計画の項目に入力漏れがあります","")</f>
        <v>施行計画の項目に入力漏れがあります</v>
      </c>
    </row>
    <row r="22" spans="1:107" ht="18" customHeight="1">
      <c r="A22" s="453"/>
      <c r="B22" s="454"/>
      <c r="C22" s="641" t="s">
        <v>56</v>
      </c>
      <c r="D22" s="491"/>
      <c r="E22" s="491"/>
      <c r="F22" s="491"/>
      <c r="G22" s="491"/>
      <c r="H22" s="302" t="s">
        <v>57</v>
      </c>
      <c r="I22" s="302"/>
      <c r="J22" s="302"/>
      <c r="K22" s="653"/>
      <c r="L22" s="653"/>
      <c r="M22" s="654"/>
      <c r="N22" s="647"/>
      <c r="O22" s="647"/>
      <c r="P22" s="647"/>
      <c r="Q22" s="647"/>
      <c r="R22" s="647"/>
      <c r="S22" s="4" t="s">
        <v>37</v>
      </c>
      <c r="T22" s="652"/>
      <c r="U22" s="652"/>
      <c r="V22" s="652"/>
      <c r="W22" s="652"/>
      <c r="X22" s="652"/>
      <c r="Y22" s="241" t="s">
        <v>58</v>
      </c>
      <c r="Z22" s="241"/>
      <c r="AA22" s="324" t="s">
        <v>53</v>
      </c>
      <c r="AB22" s="382"/>
      <c r="AC22" s="383"/>
      <c r="AD22" s="323"/>
      <c r="AE22" s="383"/>
      <c r="AF22" s="383"/>
      <c r="AG22" s="491"/>
      <c r="AH22" s="489"/>
      <c r="AI22" s="489"/>
      <c r="AJ22" s="489"/>
      <c r="AK22" s="489"/>
      <c r="AL22" s="489"/>
      <c r="AM22" s="489"/>
      <c r="AN22" s="489"/>
      <c r="AO22" s="491"/>
      <c r="AP22" s="10"/>
      <c r="AQ22" s="465"/>
      <c r="AR22" s="465"/>
      <c r="BO22" s="8"/>
      <c r="BX22" s="303">
        <f>IF(OR(BC19-BC18&lt;0,BC20-BC19&lt;0,BC21-BC20&lt;0),1,0)</f>
        <v>0</v>
      </c>
      <c r="BY22" s="321" t="str">
        <f>IF(BX22=1,"施行計画の日付が不整合です（契約→着工→完成→開所となっていない）","")</f>
        <v/>
      </c>
    </row>
    <row r="23" spans="1:107" ht="18" customHeight="1" thickBot="1">
      <c r="A23" s="455"/>
      <c r="B23" s="456"/>
      <c r="C23" s="655" t="s">
        <v>60</v>
      </c>
      <c r="D23" s="492"/>
      <c r="E23" s="492"/>
      <c r="F23" s="492"/>
      <c r="G23" s="656"/>
      <c r="H23" s="656"/>
      <c r="I23" s="656"/>
      <c r="J23" s="656"/>
      <c r="K23" s="492" t="s">
        <v>61</v>
      </c>
      <c r="L23" s="492"/>
      <c r="M23" s="11"/>
      <c r="N23" s="648"/>
      <c r="O23" s="648"/>
      <c r="P23" s="648"/>
      <c r="Q23" s="648"/>
      <c r="R23" s="648"/>
      <c r="S23" s="244"/>
      <c r="T23" s="657"/>
      <c r="U23" s="657"/>
      <c r="V23" s="657"/>
      <c r="W23" s="657"/>
      <c r="X23" s="657"/>
      <c r="Y23" s="384"/>
      <c r="Z23" s="384"/>
      <c r="AA23" s="11"/>
      <c r="AB23" s="516"/>
      <c r="AC23" s="517"/>
      <c r="AD23" s="517"/>
      <c r="AE23" s="517"/>
      <c r="AF23" s="517"/>
      <c r="AG23" s="492"/>
      <c r="AH23" s="490"/>
      <c r="AI23" s="490"/>
      <c r="AJ23" s="490"/>
      <c r="AK23" s="490"/>
      <c r="AL23" s="490"/>
      <c r="AM23" s="490"/>
      <c r="AN23" s="490"/>
      <c r="AO23" s="492"/>
      <c r="AP23" s="12"/>
      <c r="AQ23" s="466"/>
      <c r="AR23" s="466"/>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13"/>
      <c r="BX23" s="303">
        <f>IF(AND(F12="大規模修繕",BK14-AW14&gt;0),1,0)</f>
        <v>0</v>
      </c>
      <c r="BY23" s="321" t="str">
        <f>IF(BX23=1,"整備区分が大規模修繕なのに面積が拡張しています","")</f>
        <v/>
      </c>
    </row>
    <row r="24" spans="1:107" ht="15.75" customHeight="1">
      <c r="A24" s="659" t="s">
        <v>62</v>
      </c>
      <c r="B24" s="660"/>
      <c r="C24" s="665" t="s">
        <v>63</v>
      </c>
      <c r="D24" s="666"/>
      <c r="E24" s="666"/>
      <c r="F24" s="666"/>
      <c r="G24" s="666"/>
      <c r="H24" s="666"/>
      <c r="I24" s="666"/>
      <c r="J24" s="666"/>
      <c r="K24" s="666"/>
      <c r="L24" s="666"/>
      <c r="M24" s="667"/>
      <c r="N24" s="668" t="s">
        <v>64</v>
      </c>
      <c r="O24" s="669"/>
      <c r="P24" s="669"/>
      <c r="Q24" s="669"/>
      <c r="R24" s="669"/>
      <c r="S24" s="669"/>
      <c r="T24" s="669"/>
      <c r="U24" s="669"/>
      <c r="V24" s="669"/>
      <c r="W24" s="669"/>
      <c r="X24" s="669"/>
      <c r="Y24" s="669"/>
      <c r="Z24" s="669"/>
      <c r="AA24" s="670"/>
      <c r="AB24" s="671" t="s">
        <v>65</v>
      </c>
      <c r="AC24" s="671"/>
      <c r="AD24" s="671"/>
      <c r="AE24" s="671"/>
      <c r="AF24" s="671"/>
      <c r="AG24" s="671"/>
      <c r="AH24" s="671"/>
      <c r="AI24" s="671"/>
      <c r="AJ24" s="671"/>
      <c r="AK24" s="671"/>
      <c r="AL24" s="671"/>
      <c r="AM24" s="671"/>
      <c r="AN24" s="671"/>
      <c r="AO24" s="671"/>
      <c r="AP24" s="671"/>
      <c r="AQ24" s="672"/>
      <c r="AR24" s="672"/>
      <c r="AS24" s="671"/>
      <c r="AT24" s="671"/>
      <c r="AU24" s="671"/>
      <c r="AV24" s="671"/>
      <c r="AW24" s="673"/>
      <c r="AX24" s="240" t="s">
        <v>66</v>
      </c>
      <c r="AY24" s="240"/>
      <c r="AZ24" s="240"/>
      <c r="BA24" s="240"/>
      <c r="BB24" s="240"/>
      <c r="BC24" s="240"/>
      <c r="BD24" s="240"/>
      <c r="BE24" s="240"/>
      <c r="BF24" s="240"/>
      <c r="BG24" s="240"/>
      <c r="BH24" s="240"/>
      <c r="BI24" s="240"/>
      <c r="BJ24" s="240"/>
      <c r="BK24" s="240"/>
      <c r="BL24" s="240"/>
      <c r="BM24" s="240"/>
      <c r="BN24" s="240"/>
      <c r="BO24" s="15"/>
      <c r="BP24" s="14"/>
      <c r="BX24" s="303">
        <f>IFERROR(IF(OR(AND(F17&lt;&gt;0,F16&lt;&gt;BP18),AND(F17=0,K17&lt;&gt;0,K16&lt;&gt;BP18),AND(F17=0,K17=0,P17&lt;&gt;0,P16&lt;&gt;BP18),AND(F17=0,K17=0,P17=0,U17&lt;&gt;0,U16&lt;&gt;BP18)),1,0),0)</f>
        <v>0</v>
      </c>
      <c r="BY24" s="321" t="str">
        <f>IF(BX24=1,"年次計画の開始年度と、契約予定年月日の年度がずれています","")</f>
        <v/>
      </c>
    </row>
    <row r="25" spans="1:107" ht="13.5" customHeight="1">
      <c r="A25" s="661"/>
      <c r="B25" s="662"/>
      <c r="C25" s="325"/>
      <c r="D25" s="326"/>
      <c r="E25" s="4" t="s">
        <v>67</v>
      </c>
      <c r="M25" s="9"/>
      <c r="N25" s="325"/>
      <c r="O25" s="326"/>
      <c r="P25" s="4" t="s">
        <v>68</v>
      </c>
      <c r="AA25" s="9"/>
      <c r="AB25" s="241" t="s">
        <v>69</v>
      </c>
      <c r="AC25" s="241"/>
      <c r="AD25" s="241"/>
      <c r="AE25" s="241"/>
      <c r="AF25" s="241"/>
      <c r="AG25" s="241"/>
      <c r="AH25" s="241"/>
      <c r="AI25" s="241"/>
      <c r="AJ25" s="241"/>
      <c r="AK25" s="241"/>
      <c r="AL25" s="241"/>
      <c r="AM25" s="241"/>
      <c r="AN25" s="220"/>
      <c r="AO25" s="683"/>
      <c r="AP25" s="683"/>
      <c r="AQ25" s="683"/>
      <c r="AR25" s="683"/>
      <c r="AS25" s="683"/>
      <c r="AT25" s="683"/>
      <c r="AU25" s="683"/>
      <c r="AV25" s="241" t="s">
        <v>351</v>
      </c>
      <c r="AW25" s="16"/>
      <c r="AX25" s="674"/>
      <c r="AY25" s="675"/>
      <c r="AZ25" s="675"/>
      <c r="BA25" s="675"/>
      <c r="BB25" s="675"/>
      <c r="BC25" s="675"/>
      <c r="BD25" s="675"/>
      <c r="BE25" s="675"/>
      <c r="BF25" s="675"/>
      <c r="BG25" s="675"/>
      <c r="BH25" s="675"/>
      <c r="BI25" s="675"/>
      <c r="BJ25" s="675"/>
      <c r="BK25" s="675"/>
      <c r="BL25" s="675"/>
      <c r="BM25" s="675"/>
      <c r="BN25" s="675"/>
      <c r="BO25" s="676"/>
      <c r="BX25" s="303">
        <f>IFERROR(IF(OR(AND(U17&lt;&gt;0,Z17=0,U16&lt;&gt;BP20),AND(Z17&lt;&gt;0,Z16&lt;&gt;BP20)),1,0),0)</f>
        <v>0</v>
      </c>
      <c r="BY25" s="321" t="str">
        <f>IF(BX25=1,"年次計画の最終年度と、完成予定年月日の年度がずれています","")</f>
        <v/>
      </c>
    </row>
    <row r="26" spans="1:107" ht="13.5" customHeight="1">
      <c r="A26" s="661"/>
      <c r="B26" s="662"/>
      <c r="C26" s="411" t="b">
        <v>0</v>
      </c>
      <c r="D26" s="326"/>
      <c r="E26" s="4" t="s">
        <v>70</v>
      </c>
      <c r="M26" s="9"/>
      <c r="N26" s="243" t="s">
        <v>37</v>
      </c>
      <c r="O26" s="326"/>
      <c r="P26" s="4" t="s">
        <v>71</v>
      </c>
      <c r="S26" s="326"/>
      <c r="T26" s="4" t="s">
        <v>72</v>
      </c>
      <c r="W26" s="326"/>
      <c r="X26" s="658"/>
      <c r="Y26" s="658"/>
      <c r="Z26" s="658"/>
      <c r="AA26" s="9" t="s">
        <v>53</v>
      </c>
      <c r="AB26" s="241" t="s">
        <v>73</v>
      </c>
      <c r="AC26" s="241"/>
      <c r="AD26" s="241"/>
      <c r="AE26" s="241"/>
      <c r="AF26" s="241"/>
      <c r="AG26" s="241"/>
      <c r="AH26" s="241"/>
      <c r="AI26" s="241"/>
      <c r="AJ26" s="241"/>
      <c r="AK26" s="241"/>
      <c r="AL26" s="241"/>
      <c r="AM26" s="241"/>
      <c r="AN26" s="221"/>
      <c r="AO26" s="640"/>
      <c r="AP26" s="640"/>
      <c r="AQ26" s="640"/>
      <c r="AR26" s="640"/>
      <c r="AS26" s="640"/>
      <c r="AT26" s="640"/>
      <c r="AU26" s="640"/>
      <c r="AV26" s="241" t="s">
        <v>351</v>
      </c>
      <c r="AW26" s="16"/>
      <c r="AX26" s="675"/>
      <c r="AY26" s="675"/>
      <c r="AZ26" s="675"/>
      <c r="BA26" s="675"/>
      <c r="BB26" s="675"/>
      <c r="BC26" s="675"/>
      <c r="BD26" s="675"/>
      <c r="BE26" s="675"/>
      <c r="BF26" s="675"/>
      <c r="BG26" s="675"/>
      <c r="BH26" s="675"/>
      <c r="BI26" s="675"/>
      <c r="BJ26" s="675"/>
      <c r="BK26" s="675"/>
      <c r="BL26" s="675"/>
      <c r="BM26" s="675"/>
      <c r="BN26" s="675"/>
      <c r="BO26" s="676"/>
    </row>
    <row r="27" spans="1:107" ht="13.5" customHeight="1" thickBot="1">
      <c r="A27" s="663"/>
      <c r="B27" s="664"/>
      <c r="C27" s="679" t="s">
        <v>74</v>
      </c>
      <c r="D27" s="680"/>
      <c r="E27" s="680"/>
      <c r="F27" s="680"/>
      <c r="G27" s="680"/>
      <c r="H27" s="680"/>
      <c r="I27" s="680"/>
      <c r="J27" s="680"/>
      <c r="K27" s="680"/>
      <c r="L27" s="680"/>
      <c r="M27" s="681"/>
      <c r="N27" s="17"/>
      <c r="O27" s="244"/>
      <c r="P27" s="244"/>
      <c r="Q27" s="244"/>
      <c r="R27" s="244"/>
      <c r="S27" s="244"/>
      <c r="T27" s="244"/>
      <c r="U27" s="244"/>
      <c r="V27" s="244"/>
      <c r="W27" s="244"/>
      <c r="X27" s="244"/>
      <c r="Y27" s="244"/>
      <c r="Z27" s="244"/>
      <c r="AA27" s="11"/>
      <c r="AB27" s="677" t="s">
        <v>75</v>
      </c>
      <c r="AC27" s="677"/>
      <c r="AD27" s="677"/>
      <c r="AE27" s="677"/>
      <c r="AF27" s="677"/>
      <c r="AG27" s="677"/>
      <c r="AH27" s="677"/>
      <c r="AI27" s="677"/>
      <c r="AJ27" s="677"/>
      <c r="AK27" s="677"/>
      <c r="AL27" s="677"/>
      <c r="AM27" s="677"/>
      <c r="AN27" s="677"/>
      <c r="AO27" s="677"/>
      <c r="AP27" s="677"/>
      <c r="AQ27" s="677"/>
      <c r="AR27" s="677"/>
      <c r="AS27" s="677"/>
      <c r="AT27" s="677"/>
      <c r="AU27" s="677"/>
      <c r="AV27" s="677"/>
      <c r="AW27" s="682"/>
      <c r="AX27" s="677"/>
      <c r="AY27" s="677"/>
      <c r="AZ27" s="677"/>
      <c r="BA27" s="677"/>
      <c r="BB27" s="677"/>
      <c r="BC27" s="677"/>
      <c r="BD27" s="677"/>
      <c r="BE27" s="677"/>
      <c r="BF27" s="677"/>
      <c r="BG27" s="677"/>
      <c r="BH27" s="677"/>
      <c r="BI27" s="677"/>
      <c r="BJ27" s="677"/>
      <c r="BK27" s="677"/>
      <c r="BL27" s="677"/>
      <c r="BM27" s="677"/>
      <c r="BN27" s="677"/>
      <c r="BO27" s="678"/>
      <c r="CJ27" s="571"/>
      <c r="CK27" s="571"/>
      <c r="CL27" s="571"/>
      <c r="CM27" s="571"/>
      <c r="CN27" s="571"/>
      <c r="CO27" s="571"/>
      <c r="CP27" s="571"/>
      <c r="CQ27" s="571"/>
      <c r="CR27" s="571"/>
      <c r="CS27" s="571"/>
      <c r="CT27" s="571"/>
      <c r="CU27" s="571"/>
      <c r="CV27" s="571"/>
      <c r="CW27" s="571"/>
      <c r="CX27" s="571"/>
      <c r="CY27" s="571"/>
      <c r="CZ27" s="571"/>
      <c r="DA27" s="571"/>
      <c r="DB27" s="571"/>
      <c r="DC27" s="571"/>
    </row>
    <row r="28" spans="1:107" ht="11.25" customHeight="1" thickBo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107" ht="18" customHeight="1">
      <c r="A29" s="684" t="s">
        <v>76</v>
      </c>
      <c r="B29" s="685"/>
      <c r="C29" s="239"/>
      <c r="D29" s="690" t="s">
        <v>77</v>
      </c>
      <c r="E29" s="690"/>
      <c r="F29" s="690"/>
      <c r="G29" s="690"/>
      <c r="H29" s="240"/>
      <c r="I29" s="240"/>
      <c r="J29" s="240"/>
      <c r="K29" s="240"/>
      <c r="L29" s="240"/>
      <c r="M29" s="240"/>
      <c r="N29" s="253"/>
      <c r="O29" s="253"/>
      <c r="P29" s="253"/>
      <c r="Q29" s="253"/>
      <c r="R29" s="253"/>
      <c r="S29" s="707"/>
      <c r="T29" s="707"/>
      <c r="U29" s="707"/>
      <c r="V29" s="707"/>
      <c r="W29" s="707"/>
      <c r="X29" s="707"/>
      <c r="Y29" s="666" t="s">
        <v>33</v>
      </c>
      <c r="Z29" s="666"/>
      <c r="AA29" s="691"/>
      <c r="AB29" s="692" t="s">
        <v>78</v>
      </c>
      <c r="AC29" s="693"/>
      <c r="AD29" s="693"/>
      <c r="AE29" s="693"/>
      <c r="AF29" s="693"/>
      <c r="AG29" s="693"/>
      <c r="AH29" s="693"/>
      <c r="AI29" s="693"/>
      <c r="AJ29" s="693"/>
      <c r="AK29" s="693"/>
      <c r="AL29" s="693"/>
      <c r="AM29" s="693"/>
      <c r="AN29" s="693"/>
      <c r="AO29" s="693"/>
      <c r="AP29" s="693"/>
      <c r="AQ29" s="693"/>
      <c r="AR29" s="693"/>
      <c r="AS29" s="693"/>
      <c r="AT29" s="693"/>
      <c r="AU29" s="693"/>
      <c r="AV29" s="693"/>
      <c r="AW29" s="693"/>
      <c r="AX29" s="693"/>
      <c r="AY29" s="693"/>
      <c r="AZ29" s="693"/>
      <c r="BA29" s="693"/>
      <c r="BB29" s="693"/>
      <c r="BC29" s="693"/>
      <c r="BD29" s="693"/>
      <c r="BE29" s="693"/>
      <c r="BF29" s="693"/>
      <c r="BG29" s="693"/>
      <c r="BH29" s="693"/>
      <c r="BI29" s="693"/>
      <c r="BJ29" s="693"/>
      <c r="BK29" s="694"/>
      <c r="BL29" s="695" t="s">
        <v>79</v>
      </c>
      <c r="BM29" s="696"/>
      <c r="BN29" s="696"/>
      <c r="BO29" s="697"/>
      <c r="BX29" s="447">
        <f>IF(OR(AND(S29="",OR(K30="",O30="",T30=""),OR(J31="",T31="",K32=""),AB30=""),AB32=""),1,0)</f>
        <v>1</v>
      </c>
      <c r="BY29" s="446" t="str">
        <f>IF(BX29=1,"用地の所有状況に入力漏れがあります（「用地について」は、特記すべきことがない場合、「特に問題なし」等と記入してください）","")</f>
        <v>用地の所有状況に入力漏れがあります（「用地について」は、特記すべきことがない場合、「特に問題なし」等と記入してください）</v>
      </c>
    </row>
    <row r="30" spans="1:107" ht="18" customHeight="1">
      <c r="A30" s="686"/>
      <c r="B30" s="687"/>
      <c r="C30" s="18"/>
      <c r="D30" s="725" t="s">
        <v>80</v>
      </c>
      <c r="E30" s="725"/>
      <c r="F30" s="725"/>
      <c r="G30" s="725"/>
      <c r="H30" s="725" t="s">
        <v>81</v>
      </c>
      <c r="I30" s="725"/>
      <c r="J30" s="725"/>
      <c r="K30" s="726"/>
      <c r="L30" s="726"/>
      <c r="M30" s="725" t="s">
        <v>45</v>
      </c>
      <c r="N30" s="725"/>
      <c r="O30" s="726"/>
      <c r="P30" s="726"/>
      <c r="Q30" s="725" t="s">
        <v>82</v>
      </c>
      <c r="R30" s="725"/>
      <c r="S30" s="725"/>
      <c r="T30" s="713"/>
      <c r="U30" s="713"/>
      <c r="V30" s="713"/>
      <c r="W30" s="713"/>
      <c r="X30" s="713"/>
      <c r="Y30" s="716" t="s">
        <v>33</v>
      </c>
      <c r="Z30" s="716"/>
      <c r="AA30" s="717"/>
      <c r="AB30" s="718"/>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19"/>
      <c r="BE30" s="719"/>
      <c r="BF30" s="719"/>
      <c r="BG30" s="719"/>
      <c r="BH30" s="719"/>
      <c r="BI30" s="719"/>
      <c r="BJ30" s="719"/>
      <c r="BK30" s="720"/>
      <c r="BL30" s="698"/>
      <c r="BM30" s="699"/>
      <c r="BN30" s="699"/>
      <c r="BO30" s="700"/>
      <c r="BX30" s="447"/>
      <c r="BY30" s="446"/>
    </row>
    <row r="31" spans="1:107" ht="18" customHeight="1">
      <c r="A31" s="686"/>
      <c r="B31" s="687"/>
      <c r="C31" s="19"/>
      <c r="D31" s="721" t="s">
        <v>83</v>
      </c>
      <c r="E31" s="721"/>
      <c r="F31" s="721"/>
      <c r="G31" s="721"/>
      <c r="H31" s="20" t="s">
        <v>37</v>
      </c>
      <c r="I31" s="21"/>
      <c r="J31" s="714"/>
      <c r="K31" s="714"/>
      <c r="L31" s="714"/>
      <c r="M31" s="714"/>
      <c r="N31" s="714"/>
      <c r="O31" s="714"/>
      <c r="P31" s="714"/>
      <c r="Q31" s="22"/>
      <c r="R31" s="22" t="s">
        <v>53</v>
      </c>
      <c r="S31" s="22"/>
      <c r="T31" s="706"/>
      <c r="U31" s="706"/>
      <c r="V31" s="706"/>
      <c r="W31" s="706"/>
      <c r="X31" s="706"/>
      <c r="Y31" s="708" t="s">
        <v>33</v>
      </c>
      <c r="Z31" s="708"/>
      <c r="AA31" s="709"/>
      <c r="AB31" s="722" t="s">
        <v>87</v>
      </c>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723"/>
      <c r="AZ31" s="723"/>
      <c r="BA31" s="723"/>
      <c r="BB31" s="723"/>
      <c r="BC31" s="723"/>
      <c r="BD31" s="723"/>
      <c r="BE31" s="723"/>
      <c r="BF31" s="723"/>
      <c r="BG31" s="723"/>
      <c r="BH31" s="723"/>
      <c r="BI31" s="723"/>
      <c r="BJ31" s="723"/>
      <c r="BK31" s="724"/>
      <c r="BL31" s="701"/>
      <c r="BM31" s="649"/>
      <c r="BN31" s="649"/>
      <c r="BO31" s="702"/>
      <c r="BV31" s="447">
        <f>IF(BL31="有",1,0)</f>
        <v>0</v>
      </c>
      <c r="BW31" s="875" t="str">
        <f>IF(BV31=1,"危険地区指定が有の場合、その地域に整備すると判断した理由を自治体内で整理しておいてください","")</f>
        <v/>
      </c>
      <c r="BX31" s="447">
        <f>IF(BL31="",1,0)</f>
        <v>1</v>
      </c>
      <c r="BY31" s="450" t="str">
        <f>IF(BX31=1,"危険地区指定の有無に入力漏れがあります","")</f>
        <v>危険地区指定の有無に入力漏れがあります</v>
      </c>
    </row>
    <row r="32" spans="1:107" ht="18" customHeight="1" thickBot="1">
      <c r="A32" s="688"/>
      <c r="B32" s="689"/>
      <c r="C32" s="23"/>
      <c r="D32" s="705" t="s">
        <v>88</v>
      </c>
      <c r="E32" s="705"/>
      <c r="F32" s="705"/>
      <c r="G32" s="705"/>
      <c r="H32" s="705"/>
      <c r="I32" s="705"/>
      <c r="J32" s="705"/>
      <c r="K32" s="715"/>
      <c r="L32" s="715"/>
      <c r="M32" s="715"/>
      <c r="N32" s="715"/>
      <c r="O32" s="715"/>
      <c r="P32" s="715"/>
      <c r="Q32" s="715"/>
      <c r="R32" s="715"/>
      <c r="S32" s="715"/>
      <c r="T32" s="715"/>
      <c r="U32" s="715"/>
      <c r="V32" s="715"/>
      <c r="W32" s="715"/>
      <c r="X32" s="715"/>
      <c r="Y32" s="715"/>
      <c r="Z32" s="244" t="s">
        <v>519</v>
      </c>
      <c r="AA32" s="12"/>
      <c r="AB32" s="710"/>
      <c r="AC32" s="711"/>
      <c r="AD32" s="711"/>
      <c r="AE32" s="711"/>
      <c r="AF32" s="711"/>
      <c r="AG32" s="711"/>
      <c r="AH32" s="711"/>
      <c r="AI32" s="711"/>
      <c r="AJ32" s="711"/>
      <c r="AK32" s="711"/>
      <c r="AL32" s="711"/>
      <c r="AM32" s="711"/>
      <c r="AN32" s="711"/>
      <c r="AO32" s="711"/>
      <c r="AP32" s="711"/>
      <c r="AQ32" s="711"/>
      <c r="AR32" s="711"/>
      <c r="AS32" s="711"/>
      <c r="AT32" s="711"/>
      <c r="AU32" s="711"/>
      <c r="AV32" s="711"/>
      <c r="AW32" s="711"/>
      <c r="AX32" s="711"/>
      <c r="AY32" s="711"/>
      <c r="AZ32" s="711"/>
      <c r="BA32" s="711"/>
      <c r="BB32" s="711"/>
      <c r="BC32" s="711"/>
      <c r="BD32" s="711"/>
      <c r="BE32" s="711"/>
      <c r="BF32" s="711"/>
      <c r="BG32" s="711"/>
      <c r="BH32" s="711"/>
      <c r="BI32" s="711"/>
      <c r="BJ32" s="711"/>
      <c r="BK32" s="712"/>
      <c r="BL32" s="703"/>
      <c r="BM32" s="587"/>
      <c r="BN32" s="587"/>
      <c r="BO32" s="704"/>
      <c r="BV32" s="447"/>
      <c r="BW32" s="875"/>
      <c r="BX32" s="447"/>
      <c r="BY32" s="450"/>
    </row>
    <row r="33" spans="1:77" ht="8.25" customHeight="1" thickBot="1"/>
    <row r="34" spans="1:77" ht="17.25" customHeight="1" thickBot="1">
      <c r="A34" s="738" t="s">
        <v>89</v>
      </c>
      <c r="B34" s="739"/>
      <c r="C34" s="739"/>
      <c r="D34" s="739"/>
      <c r="E34" s="739"/>
      <c r="F34" s="739"/>
      <c r="G34" s="739"/>
      <c r="H34" s="739"/>
      <c r="I34" s="739"/>
      <c r="J34" s="739"/>
      <c r="K34" s="740"/>
      <c r="L34" s="743" t="s">
        <v>90</v>
      </c>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5"/>
      <c r="BE34" s="746" t="s">
        <v>91</v>
      </c>
      <c r="BF34" s="550"/>
      <c r="BG34" s="550"/>
      <c r="BH34" s="550"/>
      <c r="BI34" s="550"/>
      <c r="BJ34" s="550"/>
      <c r="BK34" s="550"/>
      <c r="BL34" s="550"/>
      <c r="BM34" s="550"/>
      <c r="BN34" s="550"/>
      <c r="BO34" s="747"/>
    </row>
    <row r="35" spans="1:77" ht="18" customHeight="1" thickBot="1">
      <c r="A35" s="741"/>
      <c r="B35" s="447"/>
      <c r="C35" s="447"/>
      <c r="D35" s="447"/>
      <c r="E35" s="447"/>
      <c r="F35" s="447"/>
      <c r="G35" s="447"/>
      <c r="H35" s="447"/>
      <c r="I35" s="447"/>
      <c r="J35" s="447"/>
      <c r="K35" s="742"/>
      <c r="L35" s="750" t="s">
        <v>428</v>
      </c>
      <c r="M35" s="751"/>
      <c r="N35" s="751"/>
      <c r="O35" s="751"/>
      <c r="P35" s="751"/>
      <c r="Q35" s="751"/>
      <c r="R35" s="751"/>
      <c r="S35" s="751"/>
      <c r="T35" s="751"/>
      <c r="U35" s="751"/>
      <c r="V35" s="751"/>
      <c r="W35" s="751"/>
      <c r="X35" s="751"/>
      <c r="Y35" s="751"/>
      <c r="Z35" s="751"/>
      <c r="AA35" s="751"/>
      <c r="AB35" s="751"/>
      <c r="AC35" s="751"/>
      <c r="AD35" s="751"/>
      <c r="AE35" s="751"/>
      <c r="AF35" s="751"/>
      <c r="AG35" s="752"/>
      <c r="AH35" s="750" t="s">
        <v>371</v>
      </c>
      <c r="AI35" s="751"/>
      <c r="AJ35" s="751"/>
      <c r="AK35" s="751"/>
      <c r="AL35" s="751"/>
      <c r="AM35" s="751"/>
      <c r="AN35" s="751"/>
      <c r="AO35" s="751"/>
      <c r="AP35" s="751"/>
      <c r="AQ35" s="751"/>
      <c r="AR35" s="751"/>
      <c r="AS35" s="751"/>
      <c r="AT35" s="751"/>
      <c r="AU35" s="751"/>
      <c r="AV35" s="751"/>
      <c r="AW35" s="751"/>
      <c r="AX35" s="751"/>
      <c r="AY35" s="751"/>
      <c r="AZ35" s="751"/>
      <c r="BA35" s="751"/>
      <c r="BB35" s="751"/>
      <c r="BC35" s="752"/>
      <c r="BD35" s="242"/>
      <c r="BE35" s="748"/>
      <c r="BF35" s="705"/>
      <c r="BG35" s="705"/>
      <c r="BH35" s="705"/>
      <c r="BI35" s="705"/>
      <c r="BJ35" s="705"/>
      <c r="BK35" s="705"/>
      <c r="BL35" s="705"/>
      <c r="BM35" s="705"/>
      <c r="BN35" s="705"/>
      <c r="BO35" s="749"/>
    </row>
    <row r="36" spans="1:77" ht="13.5" customHeight="1">
      <c r="A36" s="753"/>
      <c r="B36" s="754"/>
      <c r="C36" s="754"/>
      <c r="D36" s="754"/>
      <c r="E36" s="754"/>
      <c r="F36" s="754"/>
      <c r="G36" s="754"/>
      <c r="H36" s="754"/>
      <c r="I36" s="754"/>
      <c r="J36" s="754"/>
      <c r="K36" s="754"/>
      <c r="L36" s="755" t="s">
        <v>92</v>
      </c>
      <c r="M36" s="756"/>
      <c r="N36" s="756"/>
      <c r="O36" s="756"/>
      <c r="P36" s="757" t="s">
        <v>93</v>
      </c>
      <c r="Q36" s="758"/>
      <c r="R36" s="758"/>
      <c r="S36" s="758"/>
      <c r="T36" s="758"/>
      <c r="U36" s="758"/>
      <c r="V36" s="758"/>
      <c r="W36" s="758"/>
      <c r="X36" s="758"/>
      <c r="Y36" s="758"/>
      <c r="Z36" s="759"/>
      <c r="AA36" s="878" t="s">
        <v>94</v>
      </c>
      <c r="AB36" s="878"/>
      <c r="AC36" s="878"/>
      <c r="AD36" s="878"/>
      <c r="AE36" s="878"/>
      <c r="AF36" s="878"/>
      <c r="AG36" s="879"/>
      <c r="AH36" s="755" t="s">
        <v>92</v>
      </c>
      <c r="AI36" s="756"/>
      <c r="AJ36" s="756"/>
      <c r="AK36" s="756"/>
      <c r="AL36" s="757" t="s">
        <v>93</v>
      </c>
      <c r="AM36" s="758"/>
      <c r="AN36" s="758"/>
      <c r="AO36" s="758"/>
      <c r="AP36" s="758"/>
      <c r="AQ36" s="758"/>
      <c r="AR36" s="758"/>
      <c r="AS36" s="758"/>
      <c r="AT36" s="758"/>
      <c r="AU36" s="758"/>
      <c r="AV36" s="759"/>
      <c r="AW36" s="878" t="s">
        <v>94</v>
      </c>
      <c r="AX36" s="878"/>
      <c r="AY36" s="878"/>
      <c r="AZ36" s="878"/>
      <c r="BA36" s="878"/>
      <c r="BB36" s="878"/>
      <c r="BC36" s="879"/>
      <c r="BD36" s="242"/>
      <c r="BE36" s="746" t="s">
        <v>377</v>
      </c>
      <c r="BF36" s="550"/>
      <c r="BG36" s="550"/>
      <c r="BH36" s="550"/>
      <c r="BI36" s="550"/>
      <c r="BJ36" s="550"/>
      <c r="BK36" s="550"/>
      <c r="BL36" s="550"/>
      <c r="BM36" s="550"/>
      <c r="BN36" s="550"/>
      <c r="BO36" s="747"/>
      <c r="BP36" s="213"/>
    </row>
    <row r="37" spans="1:77" ht="27" customHeight="1">
      <c r="A37" s="727" t="s">
        <v>403</v>
      </c>
      <c r="B37" s="728"/>
      <c r="C37" s="728"/>
      <c r="D37" s="728"/>
      <c r="E37" s="728"/>
      <c r="F37" s="728"/>
      <c r="G37" s="728"/>
      <c r="H37" s="728"/>
      <c r="I37" s="728"/>
      <c r="J37" s="728"/>
      <c r="K37" s="728"/>
      <c r="L37" s="729"/>
      <c r="M37" s="730"/>
      <c r="N37" s="730"/>
      <c r="O37" s="730"/>
      <c r="P37" s="731"/>
      <c r="Q37" s="732"/>
      <c r="R37" s="732"/>
      <c r="S37" s="732"/>
      <c r="T37" s="732"/>
      <c r="U37" s="732"/>
      <c r="V37" s="732"/>
      <c r="W37" s="732"/>
      <c r="X37" s="732"/>
      <c r="Y37" s="732"/>
      <c r="Z37" s="733"/>
      <c r="AA37" s="734"/>
      <c r="AB37" s="734"/>
      <c r="AC37" s="734"/>
      <c r="AD37" s="734"/>
      <c r="AE37" s="734"/>
      <c r="AF37" s="734"/>
      <c r="AG37" s="735"/>
      <c r="AH37" s="729"/>
      <c r="AI37" s="730"/>
      <c r="AJ37" s="730"/>
      <c r="AK37" s="730"/>
      <c r="AL37" s="731"/>
      <c r="AM37" s="732"/>
      <c r="AN37" s="732"/>
      <c r="AO37" s="732"/>
      <c r="AP37" s="732"/>
      <c r="AQ37" s="732"/>
      <c r="AR37" s="732"/>
      <c r="AS37" s="732"/>
      <c r="AT37" s="732"/>
      <c r="AU37" s="732"/>
      <c r="AV37" s="733"/>
      <c r="AW37" s="734"/>
      <c r="AX37" s="734"/>
      <c r="AY37" s="734"/>
      <c r="AZ37" s="734"/>
      <c r="BA37" s="734"/>
      <c r="BB37" s="734"/>
      <c r="BC37" s="735"/>
      <c r="BD37" s="242"/>
      <c r="BE37" s="736"/>
      <c r="BF37" s="737"/>
      <c r="BG37" s="737"/>
      <c r="BH37" s="737"/>
      <c r="BI37" s="737"/>
      <c r="BJ37" s="737"/>
      <c r="BK37" s="737"/>
      <c r="BL37" s="737"/>
      <c r="BM37" s="737"/>
      <c r="BN37" s="772" t="s">
        <v>375</v>
      </c>
      <c r="BO37" s="773"/>
      <c r="BP37" s="213" t="s">
        <v>372</v>
      </c>
      <c r="BX37" s="303">
        <f>IF(AND(AA38&lt;&gt;0,AW38&lt;&gt;0),1,0)</f>
        <v>0</v>
      </c>
      <c r="BY37" s="330" t="str">
        <f>IF(BX37=1,"特殊付帯工事の基準額が保育所と教育の両方に計上しています（両方工事する場合は保育の額を計上すること）","")</f>
        <v/>
      </c>
    </row>
    <row r="38" spans="1:77" ht="27" customHeight="1">
      <c r="A38" s="760" t="s">
        <v>95</v>
      </c>
      <c r="B38" s="761"/>
      <c r="C38" s="761"/>
      <c r="D38" s="761"/>
      <c r="E38" s="761"/>
      <c r="F38" s="761"/>
      <c r="G38" s="761"/>
      <c r="H38" s="761"/>
      <c r="I38" s="761"/>
      <c r="J38" s="761"/>
      <c r="K38" s="762"/>
      <c r="L38" s="729"/>
      <c r="M38" s="730"/>
      <c r="N38" s="730"/>
      <c r="O38" s="730"/>
      <c r="P38" s="763"/>
      <c r="Q38" s="764"/>
      <c r="R38" s="764"/>
      <c r="S38" s="764"/>
      <c r="T38" s="764"/>
      <c r="U38" s="764"/>
      <c r="V38" s="764"/>
      <c r="W38" s="764"/>
      <c r="X38" s="764"/>
      <c r="Y38" s="764"/>
      <c r="Z38" s="765"/>
      <c r="AA38" s="766"/>
      <c r="AB38" s="766"/>
      <c r="AC38" s="766"/>
      <c r="AD38" s="766"/>
      <c r="AE38" s="766"/>
      <c r="AF38" s="766"/>
      <c r="AG38" s="767"/>
      <c r="AH38" s="768"/>
      <c r="AI38" s="769"/>
      <c r="AJ38" s="769"/>
      <c r="AK38" s="769"/>
      <c r="AL38" s="763"/>
      <c r="AM38" s="764"/>
      <c r="AN38" s="764"/>
      <c r="AO38" s="764"/>
      <c r="AP38" s="764"/>
      <c r="AQ38" s="764"/>
      <c r="AR38" s="764"/>
      <c r="AS38" s="764"/>
      <c r="AT38" s="764"/>
      <c r="AU38" s="764"/>
      <c r="AV38" s="765"/>
      <c r="AW38" s="766"/>
      <c r="AX38" s="766"/>
      <c r="AY38" s="766"/>
      <c r="AZ38" s="766"/>
      <c r="BA38" s="766"/>
      <c r="BB38" s="766"/>
      <c r="BC38" s="767"/>
      <c r="BD38" s="242"/>
      <c r="BE38" s="736"/>
      <c r="BF38" s="737"/>
      <c r="BG38" s="737"/>
      <c r="BH38" s="737"/>
      <c r="BI38" s="737"/>
      <c r="BJ38" s="737"/>
      <c r="BK38" s="737"/>
      <c r="BL38" s="737"/>
      <c r="BM38" s="737"/>
      <c r="BN38" s="772" t="s">
        <v>375</v>
      </c>
      <c r="BO38" s="773"/>
      <c r="BP38" s="213" t="s">
        <v>373</v>
      </c>
      <c r="BV38" s="303">
        <f>IF(AND(OR(AA42&lt;&gt;0,AW42&lt;&gt;0),J31&lt;&gt;"賃借権",J31&lt;&gt;"定期借地権"),1,0)</f>
        <v>0</v>
      </c>
      <c r="BW38" s="331" t="str">
        <f>IF(BV38=1,"土地借料加算を適用するのに、用地の状況で「賃借権」又は「定期借地権」が入力されていません。土地借料加算の対象となるか確認をお願いします。","")</f>
        <v/>
      </c>
      <c r="BX38" s="303">
        <f>IF(AND(AA12="",AA13="",OR(F12="創設",F12="増築"),OR(AA44&lt;&gt;0,AA45&lt;&gt;0,AW44&lt;&gt;0,AW45&lt;&gt;0)),1,0)</f>
        <v>0</v>
      </c>
      <c r="BY38" s="330" t="str">
        <f>IF(BX38=1,"創設又は増築の場合、仮設施設整備工事費と解体撤去工事費は算出できません","")</f>
        <v/>
      </c>
    </row>
    <row r="39" spans="1:77" ht="27" customHeight="1" thickBot="1">
      <c r="A39" s="760" t="s">
        <v>96</v>
      </c>
      <c r="B39" s="761"/>
      <c r="C39" s="761"/>
      <c r="D39" s="761"/>
      <c r="E39" s="761"/>
      <c r="F39" s="761"/>
      <c r="G39" s="761"/>
      <c r="H39" s="761"/>
      <c r="I39" s="761"/>
      <c r="J39" s="761"/>
      <c r="K39" s="762"/>
      <c r="L39" s="729"/>
      <c r="M39" s="730"/>
      <c r="N39" s="730"/>
      <c r="O39" s="730"/>
      <c r="P39" s="763"/>
      <c r="Q39" s="764"/>
      <c r="R39" s="764"/>
      <c r="S39" s="764"/>
      <c r="T39" s="764"/>
      <c r="U39" s="764"/>
      <c r="V39" s="764"/>
      <c r="W39" s="764"/>
      <c r="X39" s="764"/>
      <c r="Y39" s="764"/>
      <c r="Z39" s="765"/>
      <c r="AA39" s="766"/>
      <c r="AB39" s="766"/>
      <c r="AC39" s="766"/>
      <c r="AD39" s="766"/>
      <c r="AE39" s="766"/>
      <c r="AF39" s="766"/>
      <c r="AG39" s="767"/>
      <c r="AH39" s="768"/>
      <c r="AI39" s="769"/>
      <c r="AJ39" s="769"/>
      <c r="AK39" s="877"/>
      <c r="AL39" s="763"/>
      <c r="AM39" s="764"/>
      <c r="AN39" s="764"/>
      <c r="AO39" s="764"/>
      <c r="AP39" s="764"/>
      <c r="AQ39" s="764"/>
      <c r="AR39" s="764"/>
      <c r="AS39" s="764"/>
      <c r="AT39" s="764"/>
      <c r="AU39" s="764"/>
      <c r="AV39" s="765"/>
      <c r="AW39" s="766"/>
      <c r="AX39" s="766"/>
      <c r="AY39" s="766"/>
      <c r="AZ39" s="766"/>
      <c r="BA39" s="766"/>
      <c r="BB39" s="766"/>
      <c r="BC39" s="767"/>
      <c r="BD39" s="242"/>
      <c r="BE39" s="770"/>
      <c r="BF39" s="771"/>
      <c r="BG39" s="771"/>
      <c r="BH39" s="771"/>
      <c r="BI39" s="771"/>
      <c r="BJ39" s="771"/>
      <c r="BK39" s="771"/>
      <c r="BL39" s="771"/>
      <c r="BM39" s="771"/>
      <c r="BN39" s="772" t="s">
        <v>375</v>
      </c>
      <c r="BO39" s="773"/>
      <c r="BP39" s="213" t="s">
        <v>374</v>
      </c>
      <c r="BX39" s="303">
        <f>IF(OR(AND(OR(AA12="創設",AA12="増築"),OR(AA44&lt;&gt;0,AA45&lt;&gt;0,)),AND(OR(AA13="創設",AA13="増築"),OR(AW44&lt;&gt;0,AW45&lt;&gt;0,))),1,0)</f>
        <v>0</v>
      </c>
      <c r="BY39" s="330" t="str">
        <f>IF(BX39=1,"創設又は増築の場合、仮設施設整備工事費と解体撤去工事費は算出できません","")</f>
        <v/>
      </c>
    </row>
    <row r="40" spans="1:77" ht="27" customHeight="1">
      <c r="A40" s="760" t="s">
        <v>97</v>
      </c>
      <c r="B40" s="761"/>
      <c r="C40" s="761"/>
      <c r="D40" s="761"/>
      <c r="E40" s="761"/>
      <c r="F40" s="761"/>
      <c r="G40" s="761"/>
      <c r="H40" s="761"/>
      <c r="I40" s="761"/>
      <c r="J40" s="761"/>
      <c r="K40" s="762"/>
      <c r="L40" s="729"/>
      <c r="M40" s="730"/>
      <c r="N40" s="730"/>
      <c r="O40" s="730"/>
      <c r="P40" s="763"/>
      <c r="Q40" s="764"/>
      <c r="R40" s="764"/>
      <c r="S40" s="764"/>
      <c r="T40" s="764"/>
      <c r="U40" s="764"/>
      <c r="V40" s="764"/>
      <c r="W40" s="764"/>
      <c r="X40" s="764"/>
      <c r="Y40" s="764"/>
      <c r="Z40" s="765"/>
      <c r="AA40" s="766"/>
      <c r="AB40" s="766"/>
      <c r="AC40" s="766"/>
      <c r="AD40" s="766"/>
      <c r="AE40" s="766"/>
      <c r="AF40" s="766"/>
      <c r="AG40" s="767"/>
      <c r="AH40" s="768"/>
      <c r="AI40" s="769"/>
      <c r="AJ40" s="769"/>
      <c r="AK40" s="769"/>
      <c r="AL40" s="763"/>
      <c r="AM40" s="764"/>
      <c r="AN40" s="764"/>
      <c r="AO40" s="764"/>
      <c r="AP40" s="764"/>
      <c r="AQ40" s="764"/>
      <c r="AR40" s="764"/>
      <c r="AS40" s="764"/>
      <c r="AT40" s="764"/>
      <c r="AU40" s="764"/>
      <c r="AV40" s="765"/>
      <c r="AW40" s="766"/>
      <c r="AX40" s="766"/>
      <c r="AY40" s="766"/>
      <c r="AZ40" s="766"/>
      <c r="BA40" s="766"/>
      <c r="BB40" s="766"/>
      <c r="BC40" s="767"/>
      <c r="BD40" s="242"/>
      <c r="BE40" s="774" t="s">
        <v>656</v>
      </c>
      <c r="BF40" s="775"/>
      <c r="BG40" s="775"/>
      <c r="BH40" s="775"/>
      <c r="BI40" s="775"/>
      <c r="BJ40" s="775"/>
      <c r="BK40" s="775"/>
      <c r="BL40" s="775"/>
      <c r="BM40" s="775"/>
      <c r="BN40" s="775"/>
      <c r="BO40" s="776"/>
      <c r="BX40" s="303">
        <f>IF(AND(OR(F12="大規模修繕",F12="防犯対策（外構）",F12="防犯対策（非常通報装置等）",F12="防犯対策（外構・非常通報装置等）"),OR(BE37="",BE38="",BE39="")),1,0)</f>
        <v>0</v>
      </c>
      <c r="BY40" s="330" t="str">
        <f>IF(BX40=1,"見積書毎の対象事業費（３社分）の入力漏れがあります","")</f>
        <v/>
      </c>
    </row>
    <row r="41" spans="1:77" ht="27" customHeight="1" thickBot="1">
      <c r="A41" s="760" t="s">
        <v>98</v>
      </c>
      <c r="B41" s="761"/>
      <c r="C41" s="761"/>
      <c r="D41" s="761"/>
      <c r="E41" s="761"/>
      <c r="F41" s="761"/>
      <c r="G41" s="761"/>
      <c r="H41" s="761"/>
      <c r="I41" s="761"/>
      <c r="J41" s="761"/>
      <c r="K41" s="762"/>
      <c r="L41" s="729"/>
      <c r="M41" s="730"/>
      <c r="N41" s="730"/>
      <c r="O41" s="783"/>
      <c r="P41" s="763"/>
      <c r="Q41" s="764"/>
      <c r="R41" s="764"/>
      <c r="S41" s="764"/>
      <c r="T41" s="764"/>
      <c r="U41" s="764"/>
      <c r="V41" s="764"/>
      <c r="W41" s="764"/>
      <c r="X41" s="764"/>
      <c r="Y41" s="764"/>
      <c r="Z41" s="765"/>
      <c r="AA41" s="766"/>
      <c r="AB41" s="766"/>
      <c r="AC41" s="766"/>
      <c r="AD41" s="766"/>
      <c r="AE41" s="766"/>
      <c r="AF41" s="766"/>
      <c r="AG41" s="767"/>
      <c r="AH41" s="768"/>
      <c r="AI41" s="769"/>
      <c r="AJ41" s="769"/>
      <c r="AK41" s="877"/>
      <c r="AL41" s="777"/>
      <c r="AM41" s="778"/>
      <c r="AN41" s="778"/>
      <c r="AO41" s="778"/>
      <c r="AP41" s="778"/>
      <c r="AQ41" s="778"/>
      <c r="AR41" s="778"/>
      <c r="AS41" s="778"/>
      <c r="AT41" s="778"/>
      <c r="AU41" s="778"/>
      <c r="AV41" s="779"/>
      <c r="AW41" s="766"/>
      <c r="AX41" s="766"/>
      <c r="AY41" s="766"/>
      <c r="AZ41" s="766"/>
      <c r="BA41" s="766"/>
      <c r="BB41" s="766"/>
      <c r="BC41" s="767"/>
      <c r="BD41" s="242"/>
      <c r="BE41" s="823"/>
      <c r="BF41" s="824"/>
      <c r="BG41" s="824"/>
      <c r="BH41" s="824"/>
      <c r="BI41" s="824"/>
      <c r="BJ41" s="824"/>
      <c r="BK41" s="824"/>
      <c r="BL41" s="824"/>
      <c r="BM41" s="824"/>
      <c r="BN41" s="824"/>
      <c r="BO41" s="825"/>
      <c r="BX41" s="303">
        <f>IF(AND(BQ11=TRUE,BE41=""),1,0)</f>
        <v>1</v>
      </c>
      <c r="BY41" s="330" t="str">
        <f>IF(BX41=1,"「「保育提供体制の確保のための実施計画」の採択の有無の入力漏れがあります","")</f>
        <v>「「保育提供体制の確保のための実施計画」の採択の有無の入力漏れがあります</v>
      </c>
    </row>
    <row r="42" spans="1:77" ht="27" customHeight="1">
      <c r="A42" s="760" t="s">
        <v>99</v>
      </c>
      <c r="B42" s="761"/>
      <c r="C42" s="761"/>
      <c r="D42" s="761"/>
      <c r="E42" s="761"/>
      <c r="F42" s="761"/>
      <c r="G42" s="761"/>
      <c r="H42" s="761"/>
      <c r="I42" s="761"/>
      <c r="J42" s="761"/>
      <c r="K42" s="762"/>
      <c r="L42" s="729"/>
      <c r="M42" s="730"/>
      <c r="N42" s="730"/>
      <c r="O42" s="730"/>
      <c r="P42" s="763"/>
      <c r="Q42" s="764"/>
      <c r="R42" s="764"/>
      <c r="S42" s="764"/>
      <c r="T42" s="764"/>
      <c r="U42" s="764"/>
      <c r="V42" s="764"/>
      <c r="W42" s="764"/>
      <c r="X42" s="764"/>
      <c r="Y42" s="764"/>
      <c r="Z42" s="765"/>
      <c r="AA42" s="766"/>
      <c r="AB42" s="766"/>
      <c r="AC42" s="766"/>
      <c r="AD42" s="766"/>
      <c r="AE42" s="766"/>
      <c r="AF42" s="766"/>
      <c r="AG42" s="767"/>
      <c r="AH42" s="768"/>
      <c r="AI42" s="769"/>
      <c r="AJ42" s="769"/>
      <c r="AK42" s="877"/>
      <c r="AL42" s="777"/>
      <c r="AM42" s="778"/>
      <c r="AN42" s="778"/>
      <c r="AO42" s="778"/>
      <c r="AP42" s="778"/>
      <c r="AQ42" s="778"/>
      <c r="AR42" s="778"/>
      <c r="AS42" s="778"/>
      <c r="AT42" s="778"/>
      <c r="AU42" s="778"/>
      <c r="AV42" s="779"/>
      <c r="AW42" s="766"/>
      <c r="AX42" s="766"/>
      <c r="AY42" s="766"/>
      <c r="AZ42" s="766"/>
      <c r="BA42" s="766"/>
      <c r="BB42" s="766"/>
      <c r="BC42" s="767"/>
      <c r="BD42" s="242"/>
      <c r="BE42" s="780" t="s">
        <v>398</v>
      </c>
      <c r="BF42" s="781"/>
      <c r="BG42" s="781"/>
      <c r="BH42" s="781"/>
      <c r="BI42" s="781"/>
      <c r="BJ42" s="781"/>
      <c r="BK42" s="781"/>
      <c r="BL42" s="781"/>
      <c r="BM42" s="781"/>
      <c r="BN42" s="781"/>
      <c r="BO42" s="782"/>
      <c r="BX42" s="303">
        <f>IF(AND(BQ11=TRUE,OR(BE43="",BE54)),1,0)</f>
        <v>1</v>
      </c>
      <c r="BY42" s="330" t="str">
        <f>IF(BX42=1,"保育提供区域名の有無の入力漏れがあります","")</f>
        <v>保育提供区域名の有無の入力漏れがあります</v>
      </c>
    </row>
    <row r="43" spans="1:77" ht="27" customHeight="1" thickBot="1">
      <c r="A43" s="760" t="s">
        <v>404</v>
      </c>
      <c r="B43" s="761"/>
      <c r="C43" s="761"/>
      <c r="D43" s="761"/>
      <c r="E43" s="761"/>
      <c r="F43" s="761"/>
      <c r="G43" s="761"/>
      <c r="H43" s="761"/>
      <c r="I43" s="761"/>
      <c r="J43" s="761"/>
      <c r="K43" s="762"/>
      <c r="L43" s="729"/>
      <c r="M43" s="730"/>
      <c r="N43" s="730"/>
      <c r="O43" s="730"/>
      <c r="P43" s="777"/>
      <c r="Q43" s="778"/>
      <c r="R43" s="778"/>
      <c r="S43" s="778"/>
      <c r="T43" s="778"/>
      <c r="U43" s="778"/>
      <c r="V43" s="778"/>
      <c r="W43" s="778"/>
      <c r="X43" s="778"/>
      <c r="Y43" s="778"/>
      <c r="Z43" s="779"/>
      <c r="AA43" s="766"/>
      <c r="AB43" s="766"/>
      <c r="AC43" s="766"/>
      <c r="AD43" s="766"/>
      <c r="AE43" s="766"/>
      <c r="AF43" s="766"/>
      <c r="AG43" s="767"/>
      <c r="AH43" s="768"/>
      <c r="AI43" s="769"/>
      <c r="AJ43" s="769"/>
      <c r="AK43" s="877"/>
      <c r="AL43" s="777"/>
      <c r="AM43" s="778"/>
      <c r="AN43" s="778"/>
      <c r="AO43" s="778"/>
      <c r="AP43" s="778"/>
      <c r="AQ43" s="778"/>
      <c r="AR43" s="778"/>
      <c r="AS43" s="778"/>
      <c r="AT43" s="778"/>
      <c r="AU43" s="778"/>
      <c r="AV43" s="779"/>
      <c r="AW43" s="766"/>
      <c r="AX43" s="766"/>
      <c r="AY43" s="766"/>
      <c r="AZ43" s="766"/>
      <c r="BA43" s="766"/>
      <c r="BB43" s="766"/>
      <c r="BC43" s="767"/>
      <c r="BD43" s="242"/>
      <c r="BE43" s="823"/>
      <c r="BF43" s="824"/>
      <c r="BG43" s="824"/>
      <c r="BH43" s="824"/>
      <c r="BI43" s="824"/>
      <c r="BJ43" s="824"/>
      <c r="BK43" s="824"/>
      <c r="BL43" s="824"/>
      <c r="BM43" s="824"/>
      <c r="BN43" s="824"/>
      <c r="BO43" s="825"/>
      <c r="BX43" s="303">
        <f>IF(AND(BQ11=TRUE,BF13=2/3,BE45=""),1,0)</f>
        <v>0</v>
      </c>
      <c r="BY43" s="330" t="str">
        <f>IF(BX43=1,"財政力指数の欄に入力漏れがあります","")</f>
        <v/>
      </c>
    </row>
    <row r="44" spans="1:77" ht="27" customHeight="1">
      <c r="A44" s="784" t="s">
        <v>101</v>
      </c>
      <c r="B44" s="785"/>
      <c r="C44" s="785"/>
      <c r="D44" s="785"/>
      <c r="E44" s="785"/>
      <c r="F44" s="785"/>
      <c r="G44" s="785"/>
      <c r="H44" s="785"/>
      <c r="I44" s="785"/>
      <c r="J44" s="785"/>
      <c r="K44" s="786"/>
      <c r="L44" s="729"/>
      <c r="M44" s="730"/>
      <c r="N44" s="730"/>
      <c r="O44" s="730"/>
      <c r="P44" s="777"/>
      <c r="Q44" s="778"/>
      <c r="R44" s="778"/>
      <c r="S44" s="778"/>
      <c r="T44" s="778"/>
      <c r="U44" s="778"/>
      <c r="V44" s="778"/>
      <c r="W44" s="778"/>
      <c r="X44" s="778"/>
      <c r="Y44" s="778"/>
      <c r="Z44" s="779"/>
      <c r="AA44" s="766"/>
      <c r="AB44" s="766"/>
      <c r="AC44" s="766"/>
      <c r="AD44" s="766"/>
      <c r="AE44" s="766"/>
      <c r="AF44" s="766"/>
      <c r="AG44" s="767"/>
      <c r="AH44" s="787"/>
      <c r="AI44" s="788"/>
      <c r="AJ44" s="788"/>
      <c r="AK44" s="788"/>
      <c r="AL44" s="777"/>
      <c r="AM44" s="778"/>
      <c r="AN44" s="778"/>
      <c r="AO44" s="778"/>
      <c r="AP44" s="778"/>
      <c r="AQ44" s="778"/>
      <c r="AR44" s="778"/>
      <c r="AS44" s="778"/>
      <c r="AT44" s="778"/>
      <c r="AU44" s="778"/>
      <c r="AV44" s="779"/>
      <c r="AW44" s="766"/>
      <c r="AX44" s="766"/>
      <c r="AY44" s="766"/>
      <c r="AZ44" s="766"/>
      <c r="BA44" s="766"/>
      <c r="BB44" s="766"/>
      <c r="BC44" s="767"/>
      <c r="BD44" s="242"/>
      <c r="BE44" s="789" t="s">
        <v>100</v>
      </c>
      <c r="BF44" s="790"/>
      <c r="BG44" s="790"/>
      <c r="BH44" s="790"/>
      <c r="BI44" s="790"/>
      <c r="BJ44" s="790"/>
      <c r="BK44" s="790"/>
      <c r="BL44" s="790"/>
      <c r="BM44" s="790"/>
      <c r="BN44" s="790"/>
      <c r="BO44" s="791"/>
      <c r="BX44" s="303">
        <f>IF(OR(BE47="",BE49="",BE54="",BE56="",BE59=""),1,0)</f>
        <v>1</v>
      </c>
      <c r="BY44" s="417" t="str">
        <f>IF(BX44=1,"木材利用、PFI、抵当権設定、国土強靭化計画の策定、５カ年加速化対策の欄に入力漏れがあります","")</f>
        <v>木材利用、PFI、抵当権設定、国土強靭化計画の策定、５カ年加速化対策の欄に入力漏れがあります</v>
      </c>
    </row>
    <row r="45" spans="1:77" ht="27" customHeight="1" thickBot="1">
      <c r="A45" s="784"/>
      <c r="B45" s="785"/>
      <c r="C45" s="785"/>
      <c r="D45" s="785"/>
      <c r="E45" s="785"/>
      <c r="F45" s="785"/>
      <c r="G45" s="785"/>
      <c r="H45" s="785"/>
      <c r="I45" s="785"/>
      <c r="J45" s="785"/>
      <c r="K45" s="786"/>
      <c r="L45" s="729"/>
      <c r="M45" s="730"/>
      <c r="N45" s="730"/>
      <c r="O45" s="730"/>
      <c r="P45" s="792"/>
      <c r="Q45" s="793"/>
      <c r="R45" s="793"/>
      <c r="S45" s="793"/>
      <c r="T45" s="793"/>
      <c r="U45" s="793"/>
      <c r="V45" s="793"/>
      <c r="W45" s="793"/>
      <c r="X45" s="793"/>
      <c r="Y45" s="793"/>
      <c r="Z45" s="794"/>
      <c r="AA45" s="795"/>
      <c r="AB45" s="795"/>
      <c r="AC45" s="795"/>
      <c r="AD45" s="795"/>
      <c r="AE45" s="795"/>
      <c r="AF45" s="795"/>
      <c r="AG45" s="796"/>
      <c r="AH45" s="797"/>
      <c r="AI45" s="798"/>
      <c r="AJ45" s="798"/>
      <c r="AK45" s="798"/>
      <c r="AL45" s="792"/>
      <c r="AM45" s="793"/>
      <c r="AN45" s="793"/>
      <c r="AO45" s="793"/>
      <c r="AP45" s="793"/>
      <c r="AQ45" s="793"/>
      <c r="AR45" s="793"/>
      <c r="AS45" s="793"/>
      <c r="AT45" s="793"/>
      <c r="AU45" s="793"/>
      <c r="AV45" s="794"/>
      <c r="AW45" s="795"/>
      <c r="AX45" s="795"/>
      <c r="AY45" s="795"/>
      <c r="AZ45" s="795"/>
      <c r="BA45" s="795"/>
      <c r="BB45" s="795"/>
      <c r="BC45" s="796"/>
      <c r="BD45" s="242"/>
      <c r="BE45" s="811"/>
      <c r="BF45" s="812"/>
      <c r="BG45" s="812"/>
      <c r="BH45" s="812"/>
      <c r="BI45" s="812"/>
      <c r="BJ45" s="812"/>
      <c r="BK45" s="812"/>
      <c r="BL45" s="812"/>
      <c r="BM45" s="812"/>
      <c r="BN45" s="812"/>
      <c r="BO45" s="813"/>
    </row>
    <row r="46" spans="1:77" ht="27" customHeight="1" thickBot="1">
      <c r="A46" s="750" t="s">
        <v>102</v>
      </c>
      <c r="B46" s="751"/>
      <c r="C46" s="751"/>
      <c r="D46" s="751"/>
      <c r="E46" s="751"/>
      <c r="F46" s="751"/>
      <c r="G46" s="751"/>
      <c r="H46" s="751"/>
      <c r="I46" s="751"/>
      <c r="J46" s="751"/>
      <c r="K46" s="814"/>
      <c r="L46" s="815">
        <f>SUM(AA37:AG45)</f>
        <v>0</v>
      </c>
      <c r="M46" s="816"/>
      <c r="N46" s="816"/>
      <c r="O46" s="816"/>
      <c r="P46" s="816"/>
      <c r="Q46" s="816"/>
      <c r="R46" s="816"/>
      <c r="S46" s="816"/>
      <c r="T46" s="816"/>
      <c r="U46" s="816"/>
      <c r="V46" s="816"/>
      <c r="W46" s="816"/>
      <c r="X46" s="816"/>
      <c r="Y46" s="816"/>
      <c r="Z46" s="816"/>
      <c r="AA46" s="816"/>
      <c r="AB46" s="816"/>
      <c r="AC46" s="816"/>
      <c r="AD46" s="816"/>
      <c r="AE46" s="816"/>
      <c r="AF46" s="821" t="s">
        <v>103</v>
      </c>
      <c r="AG46" s="822"/>
      <c r="AH46" s="815">
        <f>SUM(AW37:BC45)</f>
        <v>0</v>
      </c>
      <c r="AI46" s="816"/>
      <c r="AJ46" s="816"/>
      <c r="AK46" s="816"/>
      <c r="AL46" s="816"/>
      <c r="AM46" s="816"/>
      <c r="AN46" s="816"/>
      <c r="AO46" s="816"/>
      <c r="AP46" s="816"/>
      <c r="AQ46" s="816"/>
      <c r="AR46" s="816"/>
      <c r="AS46" s="816"/>
      <c r="AT46" s="816"/>
      <c r="AU46" s="816"/>
      <c r="AV46" s="816"/>
      <c r="AW46" s="816"/>
      <c r="AX46" s="816"/>
      <c r="AY46" s="816"/>
      <c r="AZ46" s="816"/>
      <c r="BA46" s="816"/>
      <c r="BB46" s="821" t="s">
        <v>103</v>
      </c>
      <c r="BC46" s="822"/>
      <c r="BD46" s="242"/>
      <c r="BE46" s="801" t="s">
        <v>440</v>
      </c>
      <c r="BF46" s="802"/>
      <c r="BG46" s="802"/>
      <c r="BH46" s="802"/>
      <c r="BI46" s="802"/>
      <c r="BJ46" s="802"/>
      <c r="BK46" s="802"/>
      <c r="BL46" s="802"/>
      <c r="BM46" s="802"/>
      <c r="BN46" s="802"/>
      <c r="BO46" s="803"/>
      <c r="BT46" s="5"/>
      <c r="BU46" s="5"/>
      <c r="BX46" s="318"/>
    </row>
    <row r="47" spans="1:77" ht="27" customHeight="1" thickBot="1">
      <c r="A47" s="799" t="s">
        <v>384</v>
      </c>
      <c r="B47" s="799"/>
      <c r="C47" s="799"/>
      <c r="D47" s="799"/>
      <c r="E47" s="799"/>
      <c r="F47" s="799"/>
      <c r="G47" s="799"/>
      <c r="H47" s="799"/>
      <c r="I47" s="799"/>
      <c r="J47" s="799"/>
      <c r="K47" s="800"/>
      <c r="L47" s="809">
        <f>IF(BE37&gt;0,ROUNDDOWN(SMALL(BE37:BE39,1)*BF13,0),SUM(L46,AH46))</f>
        <v>0</v>
      </c>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0"/>
      <c r="AY47" s="810"/>
      <c r="AZ47" s="810"/>
      <c r="BA47" s="810"/>
      <c r="BB47" s="821" t="s">
        <v>103</v>
      </c>
      <c r="BC47" s="822"/>
      <c r="BD47" s="242"/>
      <c r="BE47" s="807"/>
      <c r="BF47" s="589"/>
      <c r="BG47" s="589"/>
      <c r="BH47" s="589"/>
      <c r="BI47" s="589"/>
      <c r="BJ47" s="589"/>
      <c r="BK47" s="589"/>
      <c r="BL47" s="589"/>
      <c r="BM47" s="589"/>
      <c r="BN47" s="589"/>
      <c r="BO47" s="808"/>
    </row>
    <row r="48" spans="1:77" ht="24.95" customHeight="1" thickBot="1">
      <c r="A48" s="217"/>
      <c r="B48" s="217"/>
      <c r="C48" s="217"/>
      <c r="D48" s="217"/>
      <c r="E48" s="217"/>
      <c r="F48" s="217"/>
      <c r="G48" s="217"/>
      <c r="H48" s="217"/>
      <c r="I48" s="217"/>
      <c r="J48" s="217"/>
      <c r="K48" s="217"/>
      <c r="L48" s="235"/>
      <c r="M48" s="236"/>
      <c r="N48" s="236"/>
      <c r="O48" s="236"/>
      <c r="P48" s="236"/>
      <c r="Q48" s="236"/>
      <c r="R48" s="236"/>
      <c r="S48" s="236"/>
      <c r="T48" s="236"/>
      <c r="U48" s="236"/>
      <c r="V48" s="236"/>
      <c r="W48" s="236"/>
      <c r="X48" s="236"/>
      <c r="Y48" s="236"/>
      <c r="Z48" s="236"/>
      <c r="AA48" s="236"/>
      <c r="AB48" s="236"/>
      <c r="AC48" s="236"/>
      <c r="AD48" s="236"/>
      <c r="AE48" s="236"/>
      <c r="AF48" s="237"/>
      <c r="AG48" s="238"/>
      <c r="AH48" s="224"/>
      <c r="AI48" s="225"/>
      <c r="AJ48" s="225"/>
      <c r="AK48" s="225"/>
      <c r="AL48" s="225"/>
      <c r="AM48" s="225"/>
      <c r="AN48" s="225"/>
      <c r="AO48" s="225"/>
      <c r="AP48" s="225"/>
      <c r="AQ48" s="225"/>
      <c r="AR48" s="225"/>
      <c r="AS48" s="225"/>
      <c r="AT48" s="225"/>
      <c r="AU48" s="225"/>
      <c r="AV48" s="225"/>
      <c r="AW48" s="225"/>
      <c r="AX48" s="225"/>
      <c r="AY48" s="225"/>
      <c r="AZ48" s="225"/>
      <c r="BA48" s="225"/>
      <c r="BB48" s="225"/>
      <c r="BC48" s="226"/>
      <c r="BD48" s="242"/>
      <c r="BE48" s="804" t="s">
        <v>439</v>
      </c>
      <c r="BF48" s="805"/>
      <c r="BG48" s="805"/>
      <c r="BH48" s="805"/>
      <c r="BI48" s="805"/>
      <c r="BJ48" s="805"/>
      <c r="BK48" s="805"/>
      <c r="BL48" s="805"/>
      <c r="BM48" s="805"/>
      <c r="BN48" s="805"/>
      <c r="BO48" s="806"/>
    </row>
    <row r="49" spans="1:77" ht="27" customHeight="1" thickBot="1">
      <c r="A49" s="817" t="s">
        <v>104</v>
      </c>
      <c r="B49" s="818"/>
      <c r="C49" s="818"/>
      <c r="D49" s="818"/>
      <c r="E49" s="818"/>
      <c r="F49" s="818"/>
      <c r="G49" s="818"/>
      <c r="H49" s="818"/>
      <c r="I49" s="818"/>
      <c r="J49" s="818"/>
      <c r="K49" s="818"/>
      <c r="L49" s="819"/>
      <c r="M49" s="820"/>
      <c r="N49" s="820"/>
      <c r="O49" s="820"/>
      <c r="P49" s="820"/>
      <c r="Q49" s="820"/>
      <c r="R49" s="820"/>
      <c r="S49" s="820"/>
      <c r="T49" s="820"/>
      <c r="U49" s="820"/>
      <c r="V49" s="820"/>
      <c r="W49" s="820"/>
      <c r="X49" s="820"/>
      <c r="Y49" s="820"/>
      <c r="Z49" s="820"/>
      <c r="AA49" s="820"/>
      <c r="AB49" s="820"/>
      <c r="AC49" s="820"/>
      <c r="AD49" s="820"/>
      <c r="AE49" s="820"/>
      <c r="AF49" s="821" t="s">
        <v>103</v>
      </c>
      <c r="AG49" s="822"/>
      <c r="AH49" s="819"/>
      <c r="AI49" s="820"/>
      <c r="AJ49" s="820"/>
      <c r="AK49" s="820"/>
      <c r="AL49" s="820"/>
      <c r="AM49" s="820"/>
      <c r="AN49" s="820"/>
      <c r="AO49" s="820"/>
      <c r="AP49" s="820"/>
      <c r="AQ49" s="820"/>
      <c r="AR49" s="820"/>
      <c r="AS49" s="820"/>
      <c r="AT49" s="820"/>
      <c r="AU49" s="820"/>
      <c r="AV49" s="820"/>
      <c r="AW49" s="820"/>
      <c r="AX49" s="820"/>
      <c r="AY49" s="820"/>
      <c r="AZ49" s="820"/>
      <c r="BA49" s="820"/>
      <c r="BB49" s="821" t="s">
        <v>103</v>
      </c>
      <c r="BC49" s="822"/>
      <c r="BD49" s="5"/>
      <c r="BE49" s="823"/>
      <c r="BF49" s="824"/>
      <c r="BG49" s="824"/>
      <c r="BH49" s="824"/>
      <c r="BI49" s="824"/>
      <c r="BJ49" s="824"/>
      <c r="BK49" s="824"/>
      <c r="BL49" s="824"/>
      <c r="BM49" s="824"/>
      <c r="BN49" s="824"/>
      <c r="BO49" s="825"/>
      <c r="BX49" s="303">
        <f>IF(AND(BQ11=TRUE,OR(L49="",L51="",L52="")),1,0)</f>
        <v>1</v>
      </c>
      <c r="BY49" s="330" t="str">
        <f>IF(BX49=1,"保育所等の「対象経費の実支出予定額」、「総事業費」、「寄付金その他の収入額」に入力漏れがあります","")</f>
        <v>保育所等の「対象経費の実支出予定額」、「総事業費」、「寄付金その他の収入額」に入力漏れがあります</v>
      </c>
    </row>
    <row r="50" spans="1:77" s="5" customFormat="1" ht="15" customHeight="1" thickBot="1">
      <c r="A50" s="242"/>
      <c r="B50" s="242"/>
      <c r="C50" s="242"/>
      <c r="D50" s="242"/>
      <c r="E50" s="242"/>
      <c r="F50" s="242"/>
      <c r="G50" s="242"/>
      <c r="H50" s="242"/>
      <c r="I50" s="242"/>
      <c r="J50" s="242"/>
      <c r="K50" s="242"/>
      <c r="L50" s="14"/>
      <c r="M50" s="4"/>
      <c r="N50" s="4"/>
      <c r="O50" s="4"/>
      <c r="P50" s="4"/>
      <c r="Q50" s="4"/>
      <c r="R50" s="4"/>
      <c r="S50" s="4"/>
      <c r="T50" s="4"/>
      <c r="U50" s="4"/>
      <c r="V50" s="4"/>
      <c r="W50" s="4"/>
      <c r="X50" s="4"/>
      <c r="Y50" s="4"/>
      <c r="Z50" s="4"/>
      <c r="AA50" s="4"/>
      <c r="AB50" s="4"/>
      <c r="AC50" s="4"/>
      <c r="AD50" s="4"/>
      <c r="AE50" s="4"/>
      <c r="AF50" s="4"/>
      <c r="AG50" s="8"/>
      <c r="AH50" s="14"/>
      <c r="AI50" s="4"/>
      <c r="AJ50" s="4"/>
      <c r="AK50" s="4"/>
      <c r="AL50" s="4"/>
      <c r="AM50" s="4"/>
      <c r="AN50" s="4"/>
      <c r="AO50" s="4"/>
      <c r="AP50" s="4"/>
      <c r="AQ50" s="4"/>
      <c r="AR50" s="4"/>
      <c r="AS50" s="4"/>
      <c r="AT50" s="4"/>
      <c r="AU50" s="4"/>
      <c r="AV50" s="4"/>
      <c r="AW50" s="4"/>
      <c r="AX50" s="4"/>
      <c r="AY50" s="4"/>
      <c r="AZ50" s="4"/>
      <c r="BA50" s="4"/>
      <c r="BB50" s="4"/>
      <c r="BC50" s="8"/>
      <c r="BD50" s="242"/>
      <c r="BE50" s="746" t="s">
        <v>105</v>
      </c>
      <c r="BF50" s="550"/>
      <c r="BG50" s="550"/>
      <c r="BH50" s="550"/>
      <c r="BI50" s="550"/>
      <c r="BJ50" s="550"/>
      <c r="BK50" s="550"/>
      <c r="BL50" s="550"/>
      <c r="BM50" s="550"/>
      <c r="BN50" s="550"/>
      <c r="BO50" s="747"/>
      <c r="BT50" s="4"/>
      <c r="BU50" s="4"/>
      <c r="BW50" s="329"/>
    </row>
    <row r="51" spans="1:77" ht="27" customHeight="1">
      <c r="A51" s="826" t="s">
        <v>106</v>
      </c>
      <c r="B51" s="827"/>
      <c r="C51" s="827"/>
      <c r="D51" s="827"/>
      <c r="E51" s="827"/>
      <c r="F51" s="827"/>
      <c r="G51" s="827"/>
      <c r="H51" s="827"/>
      <c r="I51" s="827"/>
      <c r="J51" s="827"/>
      <c r="K51" s="827"/>
      <c r="L51" s="828"/>
      <c r="M51" s="829"/>
      <c r="N51" s="829"/>
      <c r="O51" s="829"/>
      <c r="P51" s="829"/>
      <c r="Q51" s="829"/>
      <c r="R51" s="829"/>
      <c r="S51" s="829"/>
      <c r="T51" s="829"/>
      <c r="U51" s="829"/>
      <c r="V51" s="829"/>
      <c r="W51" s="829"/>
      <c r="X51" s="829"/>
      <c r="Y51" s="829"/>
      <c r="Z51" s="829"/>
      <c r="AA51" s="829"/>
      <c r="AB51" s="829"/>
      <c r="AC51" s="829"/>
      <c r="AD51" s="829"/>
      <c r="AE51" s="829"/>
      <c r="AF51" s="830" t="s">
        <v>103</v>
      </c>
      <c r="AG51" s="831"/>
      <c r="AH51" s="828"/>
      <c r="AI51" s="829"/>
      <c r="AJ51" s="829"/>
      <c r="AK51" s="829"/>
      <c r="AL51" s="829"/>
      <c r="AM51" s="829"/>
      <c r="AN51" s="829"/>
      <c r="AO51" s="829"/>
      <c r="AP51" s="829"/>
      <c r="AQ51" s="829"/>
      <c r="AR51" s="829"/>
      <c r="AS51" s="829"/>
      <c r="AT51" s="829"/>
      <c r="AU51" s="829"/>
      <c r="AV51" s="829"/>
      <c r="AW51" s="829"/>
      <c r="AX51" s="829"/>
      <c r="AY51" s="829"/>
      <c r="AZ51" s="829"/>
      <c r="BA51" s="829"/>
      <c r="BB51" s="830" t="s">
        <v>103</v>
      </c>
      <c r="BC51" s="831"/>
      <c r="BE51" s="804"/>
      <c r="BF51" s="805"/>
      <c r="BG51" s="805"/>
      <c r="BH51" s="805"/>
      <c r="BI51" s="805"/>
      <c r="BJ51" s="805"/>
      <c r="BK51" s="805"/>
      <c r="BL51" s="805"/>
      <c r="BM51" s="805"/>
      <c r="BN51" s="805"/>
      <c r="BO51" s="806"/>
      <c r="BX51" s="303">
        <f>IF(AND(BP13=1,OR(AH49="",AH51="",AH52="")),1,0)</f>
        <v>0</v>
      </c>
      <c r="BY51" s="330" t="str">
        <f>IF(BX51=1,"教育部分の「対象経費の実支出予定額」、「総事業費」、「寄付金その他の収入額」に入力漏れがあります","")</f>
        <v/>
      </c>
    </row>
    <row r="52" spans="1:77" ht="27" customHeight="1" thickBot="1">
      <c r="A52" s="845" t="s">
        <v>107</v>
      </c>
      <c r="B52" s="846"/>
      <c r="C52" s="846"/>
      <c r="D52" s="846"/>
      <c r="E52" s="846"/>
      <c r="F52" s="846"/>
      <c r="G52" s="846"/>
      <c r="H52" s="846"/>
      <c r="I52" s="846"/>
      <c r="J52" s="846"/>
      <c r="K52" s="846"/>
      <c r="L52" s="847"/>
      <c r="M52" s="848"/>
      <c r="N52" s="848"/>
      <c r="O52" s="848"/>
      <c r="P52" s="848"/>
      <c r="Q52" s="848"/>
      <c r="R52" s="848"/>
      <c r="S52" s="848"/>
      <c r="T52" s="848"/>
      <c r="U52" s="848"/>
      <c r="V52" s="848"/>
      <c r="W52" s="848"/>
      <c r="X52" s="848"/>
      <c r="Y52" s="848"/>
      <c r="Z52" s="848"/>
      <c r="AA52" s="848"/>
      <c r="AB52" s="848"/>
      <c r="AC52" s="848"/>
      <c r="AD52" s="848"/>
      <c r="AE52" s="848"/>
      <c r="AF52" s="834" t="s">
        <v>103</v>
      </c>
      <c r="AG52" s="835"/>
      <c r="AH52" s="847"/>
      <c r="AI52" s="848"/>
      <c r="AJ52" s="848"/>
      <c r="AK52" s="848"/>
      <c r="AL52" s="848"/>
      <c r="AM52" s="848"/>
      <c r="AN52" s="848"/>
      <c r="AO52" s="848"/>
      <c r="AP52" s="848"/>
      <c r="AQ52" s="848"/>
      <c r="AR52" s="848"/>
      <c r="AS52" s="848"/>
      <c r="AT52" s="848"/>
      <c r="AU52" s="848"/>
      <c r="AV52" s="848"/>
      <c r="AW52" s="848"/>
      <c r="AX52" s="848"/>
      <c r="AY52" s="848"/>
      <c r="AZ52" s="848"/>
      <c r="BA52" s="848"/>
      <c r="BB52" s="834" t="s">
        <v>103</v>
      </c>
      <c r="BC52" s="835"/>
      <c r="BE52" s="844"/>
      <c r="BF52" s="841"/>
      <c r="BG52" s="841"/>
      <c r="BH52" s="843"/>
      <c r="BI52" s="840"/>
      <c r="BJ52" s="841"/>
      <c r="BK52" s="841"/>
      <c r="BL52" s="843"/>
      <c r="BM52" s="840"/>
      <c r="BN52" s="841"/>
      <c r="BO52" s="842"/>
    </row>
    <row r="53" spans="1:77" ht="27" customHeight="1">
      <c r="A53" s="838" t="s">
        <v>108</v>
      </c>
      <c r="B53" s="839"/>
      <c r="C53" s="839"/>
      <c r="D53" s="839"/>
      <c r="E53" s="839"/>
      <c r="F53" s="839"/>
      <c r="G53" s="839"/>
      <c r="H53" s="839"/>
      <c r="I53" s="839"/>
      <c r="J53" s="839"/>
      <c r="K53" s="839"/>
      <c r="L53" s="832">
        <f>ROUNDDOWN((L51-L52)*BF13,0)</f>
        <v>0</v>
      </c>
      <c r="M53" s="833"/>
      <c r="N53" s="833"/>
      <c r="O53" s="833"/>
      <c r="P53" s="833"/>
      <c r="Q53" s="833"/>
      <c r="R53" s="833"/>
      <c r="S53" s="833"/>
      <c r="T53" s="833"/>
      <c r="U53" s="833"/>
      <c r="V53" s="833"/>
      <c r="W53" s="833"/>
      <c r="X53" s="833"/>
      <c r="Y53" s="833"/>
      <c r="Z53" s="833"/>
      <c r="AA53" s="833"/>
      <c r="AB53" s="833"/>
      <c r="AC53" s="833"/>
      <c r="AD53" s="833"/>
      <c r="AE53" s="833"/>
      <c r="AF53" s="834" t="s">
        <v>103</v>
      </c>
      <c r="AG53" s="835"/>
      <c r="AH53" s="832">
        <f>ROUNDDOWN((AH51-AH52)*BK13,0)</f>
        <v>0</v>
      </c>
      <c r="AI53" s="833"/>
      <c r="AJ53" s="833"/>
      <c r="AK53" s="833"/>
      <c r="AL53" s="833"/>
      <c r="AM53" s="833"/>
      <c r="AN53" s="833"/>
      <c r="AO53" s="833"/>
      <c r="AP53" s="833"/>
      <c r="AQ53" s="833"/>
      <c r="AR53" s="833"/>
      <c r="AS53" s="833"/>
      <c r="AT53" s="833"/>
      <c r="AU53" s="833"/>
      <c r="AV53" s="833"/>
      <c r="AW53" s="833"/>
      <c r="AX53" s="833"/>
      <c r="AY53" s="833"/>
      <c r="AZ53" s="833"/>
      <c r="BA53" s="833"/>
      <c r="BB53" s="834" t="s">
        <v>103</v>
      </c>
      <c r="BC53" s="835"/>
      <c r="BE53" s="836" t="s">
        <v>441</v>
      </c>
      <c r="BF53" s="669"/>
      <c r="BG53" s="669"/>
      <c r="BH53" s="669"/>
      <c r="BI53" s="669"/>
      <c r="BJ53" s="669"/>
      <c r="BK53" s="669"/>
      <c r="BL53" s="669"/>
      <c r="BM53" s="669"/>
      <c r="BN53" s="669"/>
      <c r="BO53" s="837"/>
    </row>
    <row r="54" spans="1:77" ht="27" customHeight="1" thickBot="1">
      <c r="A54" s="838" t="s">
        <v>109</v>
      </c>
      <c r="B54" s="839"/>
      <c r="C54" s="839"/>
      <c r="D54" s="839"/>
      <c r="E54" s="839"/>
      <c r="F54" s="839"/>
      <c r="G54" s="839"/>
      <c r="H54" s="839"/>
      <c r="I54" s="839"/>
      <c r="J54" s="839"/>
      <c r="K54" s="839"/>
      <c r="L54" s="832">
        <f>ROUNDDOWN(L49*BF13,0)</f>
        <v>0</v>
      </c>
      <c r="M54" s="833"/>
      <c r="N54" s="833"/>
      <c r="O54" s="833"/>
      <c r="P54" s="833"/>
      <c r="Q54" s="833"/>
      <c r="R54" s="833"/>
      <c r="S54" s="833"/>
      <c r="T54" s="833"/>
      <c r="U54" s="833"/>
      <c r="V54" s="833"/>
      <c r="W54" s="833"/>
      <c r="X54" s="833"/>
      <c r="Y54" s="833"/>
      <c r="Z54" s="833"/>
      <c r="AA54" s="833"/>
      <c r="AB54" s="833"/>
      <c r="AC54" s="833"/>
      <c r="AD54" s="833"/>
      <c r="AE54" s="833"/>
      <c r="AF54" s="834" t="s">
        <v>103</v>
      </c>
      <c r="AG54" s="835"/>
      <c r="AH54" s="832">
        <f>ROUNDDOWN(AH49*BK13,0)</f>
        <v>0</v>
      </c>
      <c r="AI54" s="833"/>
      <c r="AJ54" s="833"/>
      <c r="AK54" s="833"/>
      <c r="AL54" s="833"/>
      <c r="AM54" s="833"/>
      <c r="AN54" s="833"/>
      <c r="AO54" s="833"/>
      <c r="AP54" s="833"/>
      <c r="AQ54" s="833"/>
      <c r="AR54" s="833"/>
      <c r="AS54" s="833"/>
      <c r="AT54" s="833"/>
      <c r="AU54" s="833"/>
      <c r="AV54" s="833"/>
      <c r="AW54" s="833"/>
      <c r="AX54" s="833"/>
      <c r="AY54" s="833"/>
      <c r="AZ54" s="833"/>
      <c r="BA54" s="833"/>
      <c r="BB54" s="834" t="s">
        <v>103</v>
      </c>
      <c r="BC54" s="835"/>
      <c r="BE54" s="849"/>
      <c r="BF54" s="850"/>
      <c r="BG54" s="850"/>
      <c r="BH54" s="850"/>
      <c r="BI54" s="850"/>
      <c r="BJ54" s="850"/>
      <c r="BK54" s="850"/>
      <c r="BL54" s="850"/>
      <c r="BM54" s="850"/>
      <c r="BN54" s="850"/>
      <c r="BO54" s="851"/>
    </row>
    <row r="55" spans="1:77" ht="27" customHeight="1" thickBot="1">
      <c r="A55" s="869" t="s">
        <v>110</v>
      </c>
      <c r="B55" s="870"/>
      <c r="C55" s="870"/>
      <c r="D55" s="870"/>
      <c r="E55" s="870"/>
      <c r="F55" s="870"/>
      <c r="G55" s="870"/>
      <c r="H55" s="870"/>
      <c r="I55" s="870"/>
      <c r="J55" s="870"/>
      <c r="K55" s="870"/>
      <c r="L55" s="871">
        <f>IF(L53&gt;=L54,L54,L53)</f>
        <v>0</v>
      </c>
      <c r="M55" s="872"/>
      <c r="N55" s="872"/>
      <c r="O55" s="872"/>
      <c r="P55" s="872"/>
      <c r="Q55" s="872"/>
      <c r="R55" s="872"/>
      <c r="S55" s="872"/>
      <c r="T55" s="872"/>
      <c r="U55" s="872"/>
      <c r="V55" s="872"/>
      <c r="W55" s="872"/>
      <c r="X55" s="872"/>
      <c r="Y55" s="872"/>
      <c r="Z55" s="872"/>
      <c r="AA55" s="872"/>
      <c r="AB55" s="872"/>
      <c r="AC55" s="872"/>
      <c r="AD55" s="872"/>
      <c r="AE55" s="872"/>
      <c r="AF55" s="873" t="s">
        <v>103</v>
      </c>
      <c r="AG55" s="874"/>
      <c r="AH55" s="871">
        <f>IF(AH53&gt;=AH54,AH54,AH53)</f>
        <v>0</v>
      </c>
      <c r="AI55" s="872"/>
      <c r="AJ55" s="872"/>
      <c r="AK55" s="872"/>
      <c r="AL55" s="872"/>
      <c r="AM55" s="872"/>
      <c r="AN55" s="872"/>
      <c r="AO55" s="872"/>
      <c r="AP55" s="872"/>
      <c r="AQ55" s="872"/>
      <c r="AR55" s="872"/>
      <c r="AS55" s="872"/>
      <c r="AT55" s="872"/>
      <c r="AU55" s="872"/>
      <c r="AV55" s="872"/>
      <c r="AW55" s="872"/>
      <c r="AX55" s="872"/>
      <c r="AY55" s="872"/>
      <c r="AZ55" s="872"/>
      <c r="BA55" s="872"/>
      <c r="BB55" s="873" t="s">
        <v>103</v>
      </c>
      <c r="BC55" s="874"/>
      <c r="BE55" s="774" t="s">
        <v>368</v>
      </c>
      <c r="BF55" s="867"/>
      <c r="BG55" s="867"/>
      <c r="BH55" s="867"/>
      <c r="BI55" s="867"/>
      <c r="BJ55" s="867"/>
      <c r="BK55" s="867"/>
      <c r="BL55" s="867"/>
      <c r="BM55" s="867"/>
      <c r="BN55" s="867"/>
      <c r="BO55" s="868"/>
      <c r="BT55" s="5"/>
      <c r="BU55" s="5"/>
      <c r="BX55" s="318"/>
    </row>
    <row r="56" spans="1:77" ht="27" customHeight="1" thickBot="1">
      <c r="A56" s="852" t="s">
        <v>385</v>
      </c>
      <c r="B56" s="853"/>
      <c r="C56" s="853"/>
      <c r="D56" s="853"/>
      <c r="E56" s="853"/>
      <c r="F56" s="853"/>
      <c r="G56" s="853"/>
      <c r="H56" s="853"/>
      <c r="I56" s="853"/>
      <c r="J56" s="853"/>
      <c r="K56" s="853"/>
      <c r="L56" s="809">
        <f>IF(BE37&gt;0,ROUNDDOWN(SMALL(BE37:BE39,1)*BF13,0),SUM(L55,AH55))</f>
        <v>0</v>
      </c>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0"/>
      <c r="AZ56" s="810"/>
      <c r="BA56" s="810"/>
      <c r="BB56" s="821" t="s">
        <v>103</v>
      </c>
      <c r="BC56" s="822"/>
      <c r="BE56" s="823"/>
      <c r="BF56" s="824"/>
      <c r="BG56" s="824"/>
      <c r="BH56" s="824"/>
      <c r="BI56" s="824"/>
      <c r="BJ56" s="824"/>
      <c r="BK56" s="824"/>
      <c r="BL56" s="824"/>
      <c r="BM56" s="824"/>
      <c r="BN56" s="824"/>
      <c r="BO56" s="825"/>
    </row>
    <row r="57" spans="1:77" ht="30" customHeight="1" thickBot="1">
      <c r="A57" s="24"/>
      <c r="B57" s="24"/>
      <c r="C57" s="24"/>
      <c r="D57" s="24"/>
      <c r="E57" s="24"/>
      <c r="F57" s="24"/>
      <c r="G57" s="24"/>
      <c r="H57" s="24"/>
      <c r="I57" s="24"/>
      <c r="J57" s="24"/>
      <c r="K57" s="24"/>
      <c r="L57" s="214"/>
      <c r="M57" s="5"/>
      <c r="N57" s="5"/>
      <c r="O57" s="5"/>
      <c r="P57" s="5"/>
      <c r="Q57" s="5"/>
      <c r="R57" s="5"/>
      <c r="S57" s="5"/>
      <c r="T57" s="5"/>
      <c r="U57" s="5"/>
      <c r="V57" s="5"/>
      <c r="W57" s="5"/>
      <c r="X57" s="5"/>
      <c r="Y57" s="5"/>
      <c r="Z57" s="5"/>
      <c r="AA57" s="5"/>
      <c r="AB57" s="5"/>
      <c r="AC57" s="5"/>
      <c r="AD57" s="5"/>
      <c r="AE57" s="5"/>
      <c r="AF57" s="5"/>
      <c r="AG57" s="215"/>
      <c r="AH57" s="214"/>
      <c r="AI57" s="5"/>
      <c r="AJ57" s="5"/>
      <c r="AK57" s="5"/>
      <c r="AL57" s="5"/>
      <c r="AM57" s="5"/>
      <c r="AN57" s="5"/>
      <c r="AO57" s="5"/>
      <c r="AP57" s="5"/>
      <c r="AQ57" s="5"/>
      <c r="AR57" s="5"/>
      <c r="AS57" s="5"/>
      <c r="AT57" s="5"/>
      <c r="AU57" s="5"/>
      <c r="AV57" s="5"/>
      <c r="AW57" s="5"/>
      <c r="AX57" s="5"/>
      <c r="AY57" s="5"/>
      <c r="AZ57" s="5"/>
      <c r="BA57" s="5"/>
      <c r="BB57" s="5"/>
      <c r="BC57" s="215"/>
      <c r="BE57" s="854" t="s">
        <v>659</v>
      </c>
      <c r="BF57" s="855"/>
      <c r="BG57" s="855"/>
      <c r="BH57" s="855"/>
      <c r="BI57" s="855"/>
      <c r="BJ57" s="855"/>
      <c r="BK57" s="855"/>
      <c r="BL57" s="855"/>
      <c r="BM57" s="855"/>
      <c r="BN57" s="855"/>
      <c r="BO57" s="856"/>
      <c r="BT57" s="5"/>
      <c r="BU57" s="5"/>
      <c r="BX57" s="318"/>
    </row>
    <row r="58" spans="1:77" ht="27" customHeight="1" thickBot="1">
      <c r="A58" s="866" t="s">
        <v>386</v>
      </c>
      <c r="B58" s="865"/>
      <c r="C58" s="865"/>
      <c r="D58" s="865"/>
      <c r="E58" s="865"/>
      <c r="F58" s="865"/>
      <c r="G58" s="865"/>
      <c r="H58" s="865"/>
      <c r="I58" s="865"/>
      <c r="J58" s="865"/>
      <c r="K58" s="865"/>
      <c r="L58" s="809">
        <f>IF(L47&gt;=L56,L56,L47)</f>
        <v>0</v>
      </c>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21" t="s">
        <v>103</v>
      </c>
      <c r="BC58" s="822"/>
      <c r="BD58" s="5"/>
      <c r="BE58" s="857"/>
      <c r="BF58" s="858"/>
      <c r="BG58" s="858"/>
      <c r="BH58" s="858"/>
      <c r="BI58" s="858"/>
      <c r="BJ58" s="858"/>
      <c r="BK58" s="858"/>
      <c r="BL58" s="858"/>
      <c r="BM58" s="858"/>
      <c r="BN58" s="858"/>
      <c r="BO58" s="859"/>
    </row>
    <row r="59" spans="1:77" s="5" customFormat="1" ht="15" customHeight="1" thickBot="1">
      <c r="A59" s="25"/>
      <c r="B59" s="26"/>
      <c r="C59" s="25"/>
      <c r="D59" s="25"/>
      <c r="E59" s="25"/>
      <c r="F59" s="25"/>
      <c r="G59" s="25"/>
      <c r="H59" s="25"/>
      <c r="I59" s="25"/>
      <c r="J59" s="25"/>
      <c r="K59" s="25"/>
      <c r="L59" s="216"/>
      <c r="M59" s="4"/>
      <c r="N59" s="4"/>
      <c r="O59" s="4"/>
      <c r="P59" s="4"/>
      <c r="Q59" s="4"/>
      <c r="R59" s="4"/>
      <c r="S59" s="4"/>
      <c r="T59" s="4"/>
      <c r="U59" s="4"/>
      <c r="V59" s="4"/>
      <c r="W59" s="4"/>
      <c r="X59" s="4"/>
      <c r="Y59" s="4"/>
      <c r="Z59" s="4"/>
      <c r="AA59" s="4"/>
      <c r="AB59" s="4"/>
      <c r="AC59" s="4"/>
      <c r="AD59" s="4"/>
      <c r="AE59" s="4"/>
      <c r="AF59" s="4"/>
      <c r="AG59" s="8"/>
      <c r="AH59" s="14"/>
      <c r="AI59" s="4"/>
      <c r="AJ59" s="4"/>
      <c r="AK59" s="4"/>
      <c r="AL59" s="4"/>
      <c r="AM59" s="4"/>
      <c r="AN59" s="4"/>
      <c r="AO59" s="4"/>
      <c r="AP59" s="4"/>
      <c r="AQ59" s="4"/>
      <c r="AR59" s="4"/>
      <c r="AS59" s="4"/>
      <c r="AT59" s="4"/>
      <c r="AU59" s="4"/>
      <c r="AV59" s="4"/>
      <c r="AW59" s="4"/>
      <c r="AX59" s="4"/>
      <c r="AY59" s="4"/>
      <c r="AZ59" s="4"/>
      <c r="BA59" s="4"/>
      <c r="BB59" s="4"/>
      <c r="BC59" s="8"/>
      <c r="BD59" s="4"/>
      <c r="BE59" s="861"/>
      <c r="BF59" s="862"/>
      <c r="BG59" s="862"/>
      <c r="BH59" s="862"/>
      <c r="BI59" s="862"/>
      <c r="BJ59" s="862"/>
      <c r="BK59" s="862"/>
      <c r="BL59" s="862"/>
      <c r="BM59" s="862"/>
      <c r="BN59" s="862"/>
      <c r="BO59" s="863"/>
      <c r="BT59" s="4"/>
      <c r="BU59" s="4"/>
      <c r="BW59" s="329"/>
      <c r="BX59" s="242"/>
      <c r="BY59" s="322"/>
    </row>
    <row r="60" spans="1:77" ht="27" customHeight="1" thickBot="1">
      <c r="A60" s="864" t="s">
        <v>376</v>
      </c>
      <c r="B60" s="865"/>
      <c r="C60" s="865"/>
      <c r="D60" s="865"/>
      <c r="E60" s="865"/>
      <c r="F60" s="865"/>
      <c r="G60" s="865"/>
      <c r="H60" s="865"/>
      <c r="I60" s="865"/>
      <c r="J60" s="865"/>
      <c r="K60" s="865"/>
      <c r="L60" s="809">
        <f>ROUNDDOWN(L58*P17,0)</f>
        <v>0</v>
      </c>
      <c r="M60" s="810"/>
      <c r="N60" s="810"/>
      <c r="O60" s="810"/>
      <c r="P60" s="810"/>
      <c r="Q60" s="810"/>
      <c r="R60" s="810"/>
      <c r="S60" s="810"/>
      <c r="T60" s="810"/>
      <c r="U60" s="810"/>
      <c r="V60" s="810"/>
      <c r="W60" s="810"/>
      <c r="X60" s="810"/>
      <c r="Y60" s="810"/>
      <c r="Z60" s="810"/>
      <c r="AA60" s="810"/>
      <c r="AB60" s="810"/>
      <c r="AC60" s="810"/>
      <c r="AD60" s="810"/>
      <c r="AE60" s="810"/>
      <c r="AF60" s="810"/>
      <c r="AG60" s="810"/>
      <c r="AH60" s="810"/>
      <c r="AI60" s="810"/>
      <c r="AJ60" s="810"/>
      <c r="AK60" s="810"/>
      <c r="AL60" s="810"/>
      <c r="AM60" s="810"/>
      <c r="AN60" s="810"/>
      <c r="AO60" s="810"/>
      <c r="AP60" s="810"/>
      <c r="AQ60" s="810"/>
      <c r="AR60" s="810"/>
      <c r="AS60" s="810"/>
      <c r="AT60" s="810"/>
      <c r="AU60" s="810"/>
      <c r="AV60" s="810"/>
      <c r="AW60" s="810"/>
      <c r="AX60" s="810"/>
      <c r="AY60" s="810"/>
      <c r="AZ60" s="810"/>
      <c r="BA60" s="810"/>
      <c r="BB60" s="821" t="s">
        <v>103</v>
      </c>
      <c r="BC60" s="822"/>
      <c r="BE60" s="807"/>
      <c r="BF60" s="589"/>
      <c r="BG60" s="589"/>
      <c r="BH60" s="589"/>
      <c r="BI60" s="589"/>
      <c r="BJ60" s="589"/>
      <c r="BK60" s="589"/>
      <c r="BL60" s="589"/>
      <c r="BM60" s="589"/>
      <c r="BN60" s="589"/>
      <c r="BO60" s="808"/>
    </row>
    <row r="61" spans="1:77" s="5" customFormat="1" ht="50.25" customHeight="1">
      <c r="A61" s="25"/>
      <c r="B61" s="26" t="s">
        <v>111</v>
      </c>
      <c r="C61" s="25"/>
      <c r="D61" s="25"/>
      <c r="E61" s="25"/>
      <c r="F61" s="25"/>
      <c r="G61" s="25"/>
      <c r="H61" s="25"/>
      <c r="I61" s="25"/>
      <c r="J61" s="25"/>
      <c r="K61" s="25"/>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Y61" s="4"/>
      <c r="AZ61" s="4"/>
      <c r="BA61" s="4"/>
      <c r="BB61" s="4"/>
      <c r="BC61" s="4"/>
      <c r="BD61" s="4"/>
      <c r="BE61" s="491"/>
      <c r="BF61" s="491"/>
      <c r="BG61" s="491"/>
      <c r="BH61" s="491"/>
      <c r="BI61" s="491"/>
      <c r="BJ61" s="491"/>
      <c r="BK61" s="491"/>
      <c r="BL61" s="491"/>
      <c r="BM61" s="491"/>
      <c r="BN61" s="491"/>
      <c r="BO61" s="860"/>
      <c r="BT61" s="4"/>
      <c r="BU61" s="4"/>
      <c r="BW61" s="329"/>
      <c r="BX61" s="242"/>
      <c r="BY61" s="322"/>
    </row>
  </sheetData>
  <mergeCells count="334">
    <mergeCell ref="BW31:BW32"/>
    <mergeCell ref="BV31:BV32"/>
    <mergeCell ref="BY31:BY32"/>
    <mergeCell ref="BX31:BX32"/>
    <mergeCell ref="Z1:BO1"/>
    <mergeCell ref="BB47:BC47"/>
    <mergeCell ref="AH43:AK43"/>
    <mergeCell ref="AH42:AK42"/>
    <mergeCell ref="AH41:AK41"/>
    <mergeCell ref="AH39:AK39"/>
    <mergeCell ref="AF46:AG46"/>
    <mergeCell ref="AH46:BA46"/>
    <mergeCell ref="BB46:BC46"/>
    <mergeCell ref="BE43:BO43"/>
    <mergeCell ref="BE41:BO41"/>
    <mergeCell ref="BN37:BO37"/>
    <mergeCell ref="AA36:AG36"/>
    <mergeCell ref="AH36:AK36"/>
    <mergeCell ref="AL36:AV36"/>
    <mergeCell ref="AW36:BC36"/>
    <mergeCell ref="BE36:BO36"/>
    <mergeCell ref="A2:BO3"/>
    <mergeCell ref="AE5:AI5"/>
    <mergeCell ref="AJ5:AQ5"/>
    <mergeCell ref="BE61:BO61"/>
    <mergeCell ref="BE59:BO60"/>
    <mergeCell ref="A60:K60"/>
    <mergeCell ref="BB60:BC60"/>
    <mergeCell ref="A58:K58"/>
    <mergeCell ref="BB58:BC58"/>
    <mergeCell ref="BE55:BO55"/>
    <mergeCell ref="A55:K55"/>
    <mergeCell ref="L55:AE55"/>
    <mergeCell ref="AF55:AG55"/>
    <mergeCell ref="AH55:BA55"/>
    <mergeCell ref="BB55:BC55"/>
    <mergeCell ref="BE54:BO54"/>
    <mergeCell ref="L60:BA60"/>
    <mergeCell ref="A56:K56"/>
    <mergeCell ref="BB56:BC56"/>
    <mergeCell ref="BE56:BO56"/>
    <mergeCell ref="L56:BA56"/>
    <mergeCell ref="L58:BA58"/>
    <mergeCell ref="A54:K54"/>
    <mergeCell ref="L54:AE54"/>
    <mergeCell ref="AF54:AG54"/>
    <mergeCell ref="AH54:BA54"/>
    <mergeCell ref="BB54:BC54"/>
    <mergeCell ref="BE57:BO58"/>
    <mergeCell ref="AH53:BA53"/>
    <mergeCell ref="BB53:BC53"/>
    <mergeCell ref="BE53:BO53"/>
    <mergeCell ref="A53:K53"/>
    <mergeCell ref="L53:AE53"/>
    <mergeCell ref="AF53:AG53"/>
    <mergeCell ref="BM52:BO52"/>
    <mergeCell ref="BI52:BL52"/>
    <mergeCell ref="BE52:BH52"/>
    <mergeCell ref="A52:K52"/>
    <mergeCell ref="L52:AE52"/>
    <mergeCell ref="AF52:AG52"/>
    <mergeCell ref="AH52:BA52"/>
    <mergeCell ref="BB52:BC52"/>
    <mergeCell ref="BE50:BO51"/>
    <mergeCell ref="A49:K49"/>
    <mergeCell ref="L49:AE49"/>
    <mergeCell ref="AF49:AG49"/>
    <mergeCell ref="AH49:BA49"/>
    <mergeCell ref="BB49:BC49"/>
    <mergeCell ref="BE49:BO49"/>
    <mergeCell ref="A51:K51"/>
    <mergeCell ref="L51:AE51"/>
    <mergeCell ref="AF51:AG51"/>
    <mergeCell ref="AH51:BA51"/>
    <mergeCell ref="BB51:BC51"/>
    <mergeCell ref="A45:K45"/>
    <mergeCell ref="L45:O45"/>
    <mergeCell ref="P45:Z45"/>
    <mergeCell ref="AA45:AG45"/>
    <mergeCell ref="AH45:AK45"/>
    <mergeCell ref="AL45:AV45"/>
    <mergeCell ref="A47:K47"/>
    <mergeCell ref="BE46:BO46"/>
    <mergeCell ref="BE48:BO48"/>
    <mergeCell ref="BE47:BO47"/>
    <mergeCell ref="L47:BA47"/>
    <mergeCell ref="AW45:BC45"/>
    <mergeCell ref="BE45:BO45"/>
    <mergeCell ref="A46:K46"/>
    <mergeCell ref="L46:AE46"/>
    <mergeCell ref="A44:K44"/>
    <mergeCell ref="L44:O44"/>
    <mergeCell ref="P44:Z44"/>
    <mergeCell ref="AA44:AG44"/>
    <mergeCell ref="AH44:AK44"/>
    <mergeCell ref="AL44:AV44"/>
    <mergeCell ref="AW44:BC44"/>
    <mergeCell ref="BE44:BO44"/>
    <mergeCell ref="A43:K43"/>
    <mergeCell ref="L43:O43"/>
    <mergeCell ref="P43:Z43"/>
    <mergeCell ref="AA43:AG43"/>
    <mergeCell ref="AL43:AV43"/>
    <mergeCell ref="AW43:BC43"/>
    <mergeCell ref="A42:K42"/>
    <mergeCell ref="L42:O42"/>
    <mergeCell ref="P42:Z42"/>
    <mergeCell ref="AA42:AG42"/>
    <mergeCell ref="AL42:AV42"/>
    <mergeCell ref="AW42:BC42"/>
    <mergeCell ref="BE42:BO42"/>
    <mergeCell ref="A41:K41"/>
    <mergeCell ref="L41:O41"/>
    <mergeCell ref="P41:Z41"/>
    <mergeCell ref="AA41:AG41"/>
    <mergeCell ref="AL41:AV41"/>
    <mergeCell ref="AW41:BC41"/>
    <mergeCell ref="A40:K40"/>
    <mergeCell ref="L40:O40"/>
    <mergeCell ref="P40:Z40"/>
    <mergeCell ref="AA40:AG40"/>
    <mergeCell ref="AH40:AK40"/>
    <mergeCell ref="AL40:AV40"/>
    <mergeCell ref="AW40:BC40"/>
    <mergeCell ref="BE40:BO40"/>
    <mergeCell ref="A39:K39"/>
    <mergeCell ref="L39:O39"/>
    <mergeCell ref="P39:Z39"/>
    <mergeCell ref="AA39:AG39"/>
    <mergeCell ref="AL39:AV39"/>
    <mergeCell ref="AW39:BC39"/>
    <mergeCell ref="A38:K38"/>
    <mergeCell ref="L38:O38"/>
    <mergeCell ref="P38:Z38"/>
    <mergeCell ref="AA38:AG38"/>
    <mergeCell ref="AH38:AK38"/>
    <mergeCell ref="AL38:AV38"/>
    <mergeCell ref="AW38:BC38"/>
    <mergeCell ref="BE39:BM39"/>
    <mergeCell ref="BN39:BO39"/>
    <mergeCell ref="BE38:BM38"/>
    <mergeCell ref="BN38:BO38"/>
    <mergeCell ref="D31:G31"/>
    <mergeCell ref="AB31:BK31"/>
    <mergeCell ref="D30:G30"/>
    <mergeCell ref="H30:J30"/>
    <mergeCell ref="K30:L30"/>
    <mergeCell ref="M30:N30"/>
    <mergeCell ref="O30:P30"/>
    <mergeCell ref="Q30:S30"/>
    <mergeCell ref="A37:K37"/>
    <mergeCell ref="L37:O37"/>
    <mergeCell ref="P37:Z37"/>
    <mergeCell ref="AA37:AG37"/>
    <mergeCell ref="AH37:AK37"/>
    <mergeCell ref="AL37:AV37"/>
    <mergeCell ref="AW37:BC37"/>
    <mergeCell ref="BE37:BM37"/>
    <mergeCell ref="A34:K35"/>
    <mergeCell ref="L34:BC34"/>
    <mergeCell ref="BE34:BO35"/>
    <mergeCell ref="L35:AG35"/>
    <mergeCell ref="AH35:BC35"/>
    <mergeCell ref="A36:K36"/>
    <mergeCell ref="L36:O36"/>
    <mergeCell ref="P36:Z36"/>
    <mergeCell ref="A24:B27"/>
    <mergeCell ref="C24:M24"/>
    <mergeCell ref="N24:AA24"/>
    <mergeCell ref="AB24:AW24"/>
    <mergeCell ref="AX25:BO27"/>
    <mergeCell ref="C27:M27"/>
    <mergeCell ref="AB27:AW27"/>
    <mergeCell ref="AO25:AU25"/>
    <mergeCell ref="A29:B32"/>
    <mergeCell ref="D29:G29"/>
    <mergeCell ref="Y29:AA29"/>
    <mergeCell ref="AB29:BK29"/>
    <mergeCell ref="BL29:BO30"/>
    <mergeCell ref="BL31:BO32"/>
    <mergeCell ref="D32:J32"/>
    <mergeCell ref="T31:X31"/>
    <mergeCell ref="S29:X29"/>
    <mergeCell ref="Y31:AA31"/>
    <mergeCell ref="AB32:BK32"/>
    <mergeCell ref="T30:X30"/>
    <mergeCell ref="J31:P31"/>
    <mergeCell ref="K32:Y32"/>
    <mergeCell ref="Y30:AA30"/>
    <mergeCell ref="AB30:BK30"/>
    <mergeCell ref="CJ27:DC27"/>
    <mergeCell ref="AO26:AU26"/>
    <mergeCell ref="C19:G19"/>
    <mergeCell ref="H19:J19"/>
    <mergeCell ref="K19:M19"/>
    <mergeCell ref="N19:AA19"/>
    <mergeCell ref="C21:F21"/>
    <mergeCell ref="G21:J21"/>
    <mergeCell ref="K21:L21"/>
    <mergeCell ref="N21:R23"/>
    <mergeCell ref="T21:X21"/>
    <mergeCell ref="C20:G20"/>
    <mergeCell ref="H20:J20"/>
    <mergeCell ref="K20:M20"/>
    <mergeCell ref="N20:AA20"/>
    <mergeCell ref="T22:X22"/>
    <mergeCell ref="C22:G22"/>
    <mergeCell ref="K22:M22"/>
    <mergeCell ref="C23:F23"/>
    <mergeCell ref="G23:J23"/>
    <mergeCell ref="K23:L23"/>
    <mergeCell ref="T23:X23"/>
    <mergeCell ref="X26:Z26"/>
    <mergeCell ref="A8:E8"/>
    <mergeCell ref="F8:W8"/>
    <mergeCell ref="X8:AC8"/>
    <mergeCell ref="AD8:AP8"/>
    <mergeCell ref="A9:E10"/>
    <mergeCell ref="A11:E11"/>
    <mergeCell ref="AJ11:AP11"/>
    <mergeCell ref="A12:E13"/>
    <mergeCell ref="A16:E17"/>
    <mergeCell ref="U16:Y16"/>
    <mergeCell ref="P16:T16"/>
    <mergeCell ref="K16:O16"/>
    <mergeCell ref="F16:J16"/>
    <mergeCell ref="F17:J17"/>
    <mergeCell ref="K17:O17"/>
    <mergeCell ref="P17:T17"/>
    <mergeCell ref="U17:Y17"/>
    <mergeCell ref="Z17:AD17"/>
    <mergeCell ref="Z16:AD16"/>
    <mergeCell ref="AE16:AL17"/>
    <mergeCell ref="A14:E15"/>
    <mergeCell ref="F14:H15"/>
    <mergeCell ref="I14:J15"/>
    <mergeCell ref="F12:S13"/>
    <mergeCell ref="AS5:AX5"/>
    <mergeCell ref="AY5:BO5"/>
    <mergeCell ref="A6:H7"/>
    <mergeCell ref="I6:M7"/>
    <mergeCell ref="N6:AC7"/>
    <mergeCell ref="AE6:AI6"/>
    <mergeCell ref="AJ6:AQ6"/>
    <mergeCell ref="A4:AC5"/>
    <mergeCell ref="AS6:AX6"/>
    <mergeCell ref="AY6:BO6"/>
    <mergeCell ref="AQ7:AR7"/>
    <mergeCell ref="AS7:AT7"/>
    <mergeCell ref="AU7:BD7"/>
    <mergeCell ref="BE7:BG7"/>
    <mergeCell ref="BH7:BO7"/>
    <mergeCell ref="T13:Z13"/>
    <mergeCell ref="T12:Z12"/>
    <mergeCell ref="AA13:AI13"/>
    <mergeCell ref="AA12:AI12"/>
    <mergeCell ref="F11:G11"/>
    <mergeCell ref="H11:S11"/>
    <mergeCell ref="V11:AI11"/>
    <mergeCell ref="T11:U11"/>
    <mergeCell ref="AM12:BE12"/>
    <mergeCell ref="AW13:BE13"/>
    <mergeCell ref="AM13:AU13"/>
    <mergeCell ref="AU8:BM8"/>
    <mergeCell ref="BK13:BO13"/>
    <mergeCell ref="BF13:BJ13"/>
    <mergeCell ref="AJ12:AL13"/>
    <mergeCell ref="BN8:BO8"/>
    <mergeCell ref="AU9:AX10"/>
    <mergeCell ref="AY9:BO10"/>
    <mergeCell ref="AQ8:AT10"/>
    <mergeCell ref="BK12:BO12"/>
    <mergeCell ref="BF12:BJ12"/>
    <mergeCell ref="K14:Q15"/>
    <mergeCell ref="R14:S15"/>
    <mergeCell ref="T14:Z15"/>
    <mergeCell ref="AB23:AF23"/>
    <mergeCell ref="BC21:BO21"/>
    <mergeCell ref="BC20:BO20"/>
    <mergeCell ref="BN15:BO15"/>
    <mergeCell ref="AU14:AV14"/>
    <mergeCell ref="AW14:AY14"/>
    <mergeCell ref="AZ14:BF14"/>
    <mergeCell ref="BG14:BH14"/>
    <mergeCell ref="BI14:BJ14"/>
    <mergeCell ref="BK14:BM14"/>
    <mergeCell ref="AS15:AY15"/>
    <mergeCell ref="AZ15:BF15"/>
    <mergeCell ref="BG15:BM15"/>
    <mergeCell ref="BC18:BO18"/>
    <mergeCell ref="BC19:BO19"/>
    <mergeCell ref="AS21:BB21"/>
    <mergeCell ref="AN15:AR15"/>
    <mergeCell ref="AB19:AP19"/>
    <mergeCell ref="AS18:BB18"/>
    <mergeCell ref="AG21:AG23"/>
    <mergeCell ref="AB21:AF21"/>
    <mergeCell ref="AS14:AT14"/>
    <mergeCell ref="BN14:BO14"/>
    <mergeCell ref="AB20:AP20"/>
    <mergeCell ref="AS19:BB19"/>
    <mergeCell ref="AH21:AN23"/>
    <mergeCell ref="AO21:AO23"/>
    <mergeCell ref="AS20:BB20"/>
    <mergeCell ref="AA14:AB15"/>
    <mergeCell ref="AC14:AD15"/>
    <mergeCell ref="AE14:AM15"/>
    <mergeCell ref="BA16:BO17"/>
    <mergeCell ref="AY16:AZ17"/>
    <mergeCell ref="AM16:AX17"/>
    <mergeCell ref="BY29:BY30"/>
    <mergeCell ref="BX29:BX30"/>
    <mergeCell ref="BV4:BV5"/>
    <mergeCell ref="BW4:BW5"/>
    <mergeCell ref="BX14:BX15"/>
    <mergeCell ref="BY14:BY15"/>
    <mergeCell ref="BX16:BX17"/>
    <mergeCell ref="BY16:BY17"/>
    <mergeCell ref="A18:B23"/>
    <mergeCell ref="C18:J18"/>
    <mergeCell ref="K18:M18"/>
    <mergeCell ref="N18:AA18"/>
    <mergeCell ref="AB18:AP18"/>
    <mergeCell ref="AQ18:AR23"/>
    <mergeCell ref="F9:W9"/>
    <mergeCell ref="X9:AP9"/>
    <mergeCell ref="F10:W10"/>
    <mergeCell ref="X10:AP10"/>
    <mergeCell ref="BX4:BX5"/>
    <mergeCell ref="BX6:BX7"/>
    <mergeCell ref="BY4:BY5"/>
    <mergeCell ref="BY6:BY7"/>
    <mergeCell ref="AQ11:BO11"/>
    <mergeCell ref="AN14:AR14"/>
  </mergeCells>
  <phoneticPr fontId="1"/>
  <conditionalFormatting sqref="L38:AG38">
    <cfRule type="expression" dxfId="43" priority="6">
      <formula>COUNTIF($N$6,"*幼稚園型*")</formula>
    </cfRule>
  </conditionalFormatting>
  <conditionalFormatting sqref="N18:AA23 C19:M23 A24:BO24 A25:AN25 A26:X26 AA26:AN26 A27:BO27">
    <cfRule type="expression" dxfId="42" priority="12">
      <formula>$K$18="無"</formula>
    </cfRule>
  </conditionalFormatting>
  <conditionalFormatting sqref="N24:BO27">
    <cfRule type="expression" dxfId="41" priority="1">
      <formula>$C$26=TRUE</formula>
    </cfRule>
  </conditionalFormatting>
  <conditionalFormatting sqref="S21:AA23">
    <cfRule type="expression" dxfId="40" priority="11">
      <formula>$N$21="無"</formula>
    </cfRule>
  </conditionalFormatting>
  <conditionalFormatting sqref="T12:AI13">
    <cfRule type="expression" dxfId="39" priority="39">
      <formula>$BT$11&gt;4</formula>
    </cfRule>
    <cfRule type="expression" dxfId="38" priority="41">
      <formula>OR($BQ$11=FALSE,$BR$11=FALSE)</formula>
    </cfRule>
  </conditionalFormatting>
  <conditionalFormatting sqref="Z1:BO1">
    <cfRule type="containsText" dxfId="37" priority="5" operator="containsText" text="エラー">
      <formula>NOT(ISERROR(SEARCH("エラー",Z1)))</formula>
    </cfRule>
  </conditionalFormatting>
  <conditionalFormatting sqref="AE16:BO17">
    <cfRule type="expression" dxfId="36" priority="17">
      <formula>NOT(OR($F$12="民老改築",$AA$12="民老改築"))</formula>
    </cfRule>
  </conditionalFormatting>
  <conditionalFormatting sqref="AG21:AO23">
    <cfRule type="expression" dxfId="35" priority="10">
      <formula>$AD$22="無"</formula>
    </cfRule>
  </conditionalFormatting>
  <conditionalFormatting sqref="AH49:BA49 AH51:BA55">
    <cfRule type="expression" dxfId="34" priority="42">
      <formula>AND($BQ$11=$BR$11=TRUE,$BF$13=$BK$13)</formula>
    </cfRule>
  </conditionalFormatting>
  <conditionalFormatting sqref="AH38:BC38">
    <cfRule type="expression" dxfId="33" priority="7">
      <formula>COUNTIF($N$6,"*保育所型*")</formula>
    </cfRule>
  </conditionalFormatting>
  <conditionalFormatting sqref="AO25:BO26">
    <cfRule type="expression" dxfId="32" priority="4">
      <formula>$K$18="無"</formula>
    </cfRule>
  </conditionalFormatting>
  <conditionalFormatting sqref="BE34:BO39">
    <cfRule type="expression" dxfId="31" priority="18">
      <formula>OR($F$12="創設",$F$12="増築",$F$12="増改築",$F$12="民老改築",$F$12="改築",$F$12="防音壁整備")</formula>
    </cfRule>
  </conditionalFormatting>
  <conditionalFormatting sqref="BF12:BJ13 L37:AG46 BE40:BO45 L49:AG49 L51:AG55">
    <cfRule type="expression" dxfId="29" priority="32">
      <formula>$BQ$11=FALSE</formula>
    </cfRule>
  </conditionalFormatting>
  <conditionalFormatting sqref="BK12:BO13 AH37:BC38 AH39 AL39:BC39 AH40:BC40 AH41:AH43 AL41:BC43 AH44:BC46 AH49:BC49 AH51:BC55">
    <cfRule type="expression" dxfId="28" priority="22">
      <formula>$BR$11=FALSE</formula>
    </cfRule>
  </conditionalFormatting>
  <dataValidations xWindow="250" yWindow="401" count="16">
    <dataValidation allowBlank="1" showInputMessage="1" showErrorMessage="1" promptTitle="注意" prompt="移転を伴わない整備の場合は、右の移転後のセルに所在地を入力してください。" sqref="T11:W11 G11 F10:F11" xr:uid="{00000000-0002-0000-0100-000000000000}"/>
    <dataValidation type="list" allowBlank="1" showInputMessage="1" showErrorMessage="1" prompt="設置主体が既存の場合は「既」、新たに設立する場合は「新」" sqref="BN8:BO8" xr:uid="{39ACB66A-240F-4E5A-8E33-DB149DC18E8A}">
      <formula1>"新,既"</formula1>
    </dataValidation>
    <dataValidation allowBlank="1" showInputMessage="1" showErrorMessage="1" prompt="民老改築を行う場合は必ずこの欄に金額を記載してください。_x000a_（保育所の場合は当該年度交付金額全額、認定こども園の場合は保育所部分に係る当該年度交付額）" sqref="AM16:AX17" xr:uid="{0E98619F-7732-4F5E-96F1-71EF0A75059E}"/>
    <dataValidation allowBlank="1" showInputMessage="1" showErrorMessage="1" prompt="危険地区指定が「有」の場合、その詳細を記載してください。" sqref="AB32:BK32" xr:uid="{2D78841A-A3E7-4B54-BC6E-D75A36271369}"/>
    <dataValidation allowBlank="1" showInputMessage="1" showErrorMessage="1" prompt="セル内に直接フリガナを入力しないでください。ふりがなの表示/非表示機能を使用してください。" sqref="F8:W8" xr:uid="{45D76069-EE79-4890-84E5-12DD0BE1B23E}"/>
    <dataValidation type="whole" operator="greaterThanOrEqual" allowBlank="1" showInputMessage="1" showErrorMessage="1" error="整数のみ入力してください" sqref="BG14:BH14 T22:X22 AS14:AT14 I14:J15 AA37:AG45 AW37:BC45 BE37:BM39 L51:AE52 L49:AE49" xr:uid="{C3D72D73-A6F7-40C6-B33C-6C219008313B}">
      <formula1>0</formula1>
    </dataValidation>
    <dataValidation type="decimal" operator="greaterThanOrEqual" allowBlank="1" showInputMessage="1" showErrorMessage="1" error="数値のみ入力してください" sqref="AW14:AY14 BK14:BM14 F17:AD17 S29:X29 T30:X31 BE45:BO45" xr:uid="{FFF497AC-3AE6-4675-BB1D-2C2C37177D47}">
      <formula1>0</formula1>
    </dataValidation>
    <dataValidation type="whole" operator="greaterThanOrEqual" allowBlank="1" showInputMessage="1" showErrorMessage="1" error="西暦４桁のみ入力してください" sqref="H19:J19" xr:uid="{D5A1D407-DA72-4C20-805A-8C78995465FA}">
      <formula1>1900</formula1>
    </dataValidation>
    <dataValidation allowBlank="1" showInputMessage="1" showErrorMessage="1" prompt="協議書作成日の年度から建築年度を引いて算出しています。_x000a_異なる算出をする場合、手打ちで入力してください。" sqref="H20:J20" xr:uid="{BBFA9816-2792-4374-8ECD-FDD849AA0B15}"/>
    <dataValidation type="date" operator="greaterThanOrEqual" allowBlank="1" showInputMessage="1" showErrorMessage="1" error="日付を（####/##/##）の形式で入力してください。_x000a_例）令和5年8月1日：2023/8/1" sqref="BC19:BO20" xr:uid="{A5314578-7D7F-4B9A-BA3F-A567959F58DE}">
      <formula1>44287</formula1>
    </dataValidation>
    <dataValidation type="date" operator="greaterThanOrEqual" allowBlank="1" showInputMessage="1" showErrorMessage="1" error="日付を（####/##/##）の形式で入力してください。_x000a_例）令和5年8月1日：2023/8/1" promptTitle="！注意喚起！" prompt="内示前に契約を行わないようにしてください！" sqref="BC18:BO18" xr:uid="{F43FBAE1-5BEF-4058-8D5A-06EF6708FD1C}">
      <formula1>44287</formula1>
    </dataValidation>
    <dataValidation type="date" operator="greaterThanOrEqual" allowBlank="1" showInputMessage="1" showErrorMessage="1" error="日付を（####/##/##）の形式で入力してください。_x000a_例）令和5年8月1日：2023/8/1" prompt="事業を行いながら工事を行うような場合、開所予定年月日には完成予定年月日と同日を入力してください" sqref="BC21:BO21" xr:uid="{7204E3F9-6D53-4727-9B20-05F58A3D8849}">
      <formula1>44287</formula1>
    </dataValidation>
    <dataValidation type="whole" operator="greaterThanOrEqual" allowBlank="1" showInputMessage="1" showErrorMessage="1" error="整数のみ入力してください" sqref="K30:L30 O30:P30" xr:uid="{3E0C0FAD-D375-4A67-8A6E-AA3467E308BD}">
      <formula1>1</formula1>
    </dataValidation>
    <dataValidation allowBlank="1" showInputMessage="1" showErrorMessage="1" prompt="番地まで記入してください" sqref="X10:AP10" xr:uid="{C4E6C37F-7CBD-4404-BDD5-DA18695F7274}"/>
    <dataValidation type="whole" operator="greaterThanOrEqual" allowBlank="1" showInputMessage="1" showErrorMessage="1" error="整数のみ入力してください" sqref="R14:S15" xr:uid="{24B4B783-4237-4CC9-A3C4-0ADF98BF2EE7}">
      <formula1>-1000</formula1>
    </dataValidation>
    <dataValidation type="date" operator="greaterThanOrEqual" allowBlank="1" showInputMessage="1" showErrorMessage="1" error="日付を（####/##/##）の形式で入力してください。_x000a_例）令和5年8月1日：2023/8/1" sqref="AO25:AU26" xr:uid="{6104D6DC-852B-4DBC-966F-B4B6CD8E778B}">
      <formula1>43922</formula1>
    </dataValidation>
  </dataValidations>
  <hyperlinks>
    <hyperlink ref="BH7" r:id="rId1" xr:uid="{447BFF45-288F-429B-8D37-E5A8363AAD74}"/>
  </hyperlinks>
  <printOptions horizontalCentered="1" verticalCentered="1"/>
  <pageMargins left="0.59055118110236227" right="0.39370078740157483" top="0.39370078740157483" bottom="0.19685039370078741" header="0.51181102362204722" footer="0.51181102362204722"/>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5" r:id="rId5" name="Check Box 7">
              <controlPr defaultSize="0" autoFill="0" autoLine="0" autoPict="0">
                <anchor moveWithCells="1">
                  <from>
                    <xdr:col>5</xdr:col>
                    <xdr:colOff>0</xdr:colOff>
                    <xdr:row>10</xdr:row>
                    <xdr:rowOff>19050</xdr:rowOff>
                  </from>
                  <to>
                    <xdr:col>7</xdr:col>
                    <xdr:colOff>38100</xdr:colOff>
                    <xdr:row>10</xdr:row>
                    <xdr:rowOff>304800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19</xdr:col>
                    <xdr:colOff>38100</xdr:colOff>
                    <xdr:row>10</xdr:row>
                    <xdr:rowOff>9525</xdr:rowOff>
                  </from>
                  <to>
                    <xdr:col>21</xdr:col>
                    <xdr:colOff>76200</xdr:colOff>
                    <xdr:row>10</xdr:row>
                    <xdr:rowOff>314325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38100</xdr:colOff>
                    <xdr:row>23</xdr:row>
                    <xdr:rowOff>161925</xdr:rowOff>
                  </from>
                  <to>
                    <xdr:col>2</xdr:col>
                    <xdr:colOff>342900</xdr:colOff>
                    <xdr:row>25</xdr:row>
                    <xdr:rowOff>38100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2</xdr:col>
                    <xdr:colOff>38100</xdr:colOff>
                    <xdr:row>24</xdr:row>
                    <xdr:rowOff>133350</xdr:rowOff>
                  </from>
                  <to>
                    <xdr:col>2</xdr:col>
                    <xdr:colOff>342900</xdr:colOff>
                    <xdr:row>26</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13</xdr:col>
                    <xdr:colOff>28575</xdr:colOff>
                    <xdr:row>23</xdr:row>
                    <xdr:rowOff>171450</xdr:rowOff>
                  </from>
                  <to>
                    <xdr:col>15</xdr:col>
                    <xdr:colOff>66675</xdr:colOff>
                    <xdr:row>25</xdr:row>
                    <xdr:rowOff>47625</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13</xdr:col>
                    <xdr:colOff>95250</xdr:colOff>
                    <xdr:row>24</xdr:row>
                    <xdr:rowOff>133350</xdr:rowOff>
                  </from>
                  <to>
                    <xdr:col>16</xdr:col>
                    <xdr:colOff>0</xdr:colOff>
                    <xdr:row>26</xdr:row>
                    <xdr:rowOff>38100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17</xdr:col>
                    <xdr:colOff>95250</xdr:colOff>
                    <xdr:row>24</xdr:row>
                    <xdr:rowOff>133350</xdr:rowOff>
                  </from>
                  <to>
                    <xdr:col>20</xdr:col>
                    <xdr:colOff>0</xdr:colOff>
                    <xdr:row>26</xdr:row>
                    <xdr:rowOff>38100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21</xdr:col>
                    <xdr:colOff>95250</xdr:colOff>
                    <xdr:row>24</xdr:row>
                    <xdr:rowOff>133350</xdr:rowOff>
                  </from>
                  <to>
                    <xdr:col>24</xdr:col>
                    <xdr:colOff>0</xdr:colOff>
                    <xdr:row>26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00000000-000E-0000-0100-000006000000}">
            <xm:f>OR($F$12=選択リスト!$M$7,$F$12=選択リスト!$M$8,$F$12=選択リスト!$M$9,$F$12=選択リスト!$M$10,$F$12=選択リスト!$M$11,$F$12=選択リスト!$M$12)</xm:f>
            <x14:dxf>
              <fill>
                <patternFill>
                  <bgColor theme="1" tint="0.34998626667073579"/>
                </patternFill>
              </fill>
            </x14:dxf>
          </x14:cfRule>
          <xm:sqref>BE50:BO52</xm:sqref>
        </x14:conditionalFormatting>
      </x14:conditionalFormattings>
    </ext>
    <ext xmlns:x14="http://schemas.microsoft.com/office/spreadsheetml/2009/9/main" uri="{CCE6A557-97BC-4b89-ADB6-D9C93CAAB3DF}">
      <x14:dataValidations xmlns:xm="http://schemas.microsoft.com/office/excel/2006/main" xWindow="250" yWindow="401" count="16">
        <x14:dataValidation type="list" allowBlank="1" showInputMessage="1" showErrorMessage="1" xr:uid="{00000000-0002-0000-0100-000001000000}">
          <x14:formula1>
            <xm:f>選択リスト!$D$2:$D$3</xm:f>
          </x14:formula1>
          <xm:sqref>BL31:BO32 N21:R23 AD22</xm:sqref>
        </x14:dataValidation>
        <x14:dataValidation type="list" allowBlank="1" showInputMessage="1" showErrorMessage="1" xr:uid="{00000000-0002-0000-0100-000003000000}">
          <x14:formula1>
            <xm:f>選択リスト!$E$2:$E$4</xm:f>
          </x14:formula1>
          <xm:sqref>AH21:AN23</xm:sqref>
        </x14:dataValidation>
        <x14:dataValidation type="list" allowBlank="1" showInputMessage="1" showErrorMessage="1" xr:uid="{00000000-0002-0000-0100-000004000000}">
          <x14:formula1>
            <xm:f>選択リスト!$F$2:$F$5</xm:f>
          </x14:formula1>
          <xm:sqref>BE59 BE61</xm:sqref>
        </x14:dataValidation>
        <x14:dataValidation type="list" allowBlank="1" showInputMessage="1" prompt="申請が「有」の場合、対象経費の重複がないか確認させていただきます" xr:uid="{00000000-0002-0000-0100-00000A000000}">
          <x14:formula1>
            <xm:f>選択リスト!$K$2:$K$3</xm:f>
          </x14:formula1>
          <xm:sqref>AQ11:BO11</xm:sqref>
        </x14:dataValidation>
        <x14:dataValidation type="list" allowBlank="1" showInputMessage="1" showErrorMessage="1" prompt="国土強靭化地域計画が未策定の場合、５か年加速化対策には該当しませんのでご留意ください。" xr:uid="{00000000-0002-0000-0100-00000B000000}">
          <x14:formula1>
            <xm:f>選択リスト!$L$2:$L$4</xm:f>
          </x14:formula1>
          <xm:sqref>BE56:BO56</xm:sqref>
        </x14:dataValidation>
        <x14:dataValidation type="list" allowBlank="1" showInputMessage="1" showErrorMessage="1" prompt="新子育て安心プランに係る嵩上げの場合を除き、補助率は保育所部分と同一です。" xr:uid="{49B1E3B1-FA50-441D-BC32-066AA75D8BA1}">
          <x14:formula1>
            <xm:f>選択リスト!$I$2:$I$5</xm:f>
          </x14:formula1>
          <xm:sqref>BK13:BO13</xm:sqref>
        </x14:dataValidation>
        <x14:dataValidation type="list" allowBlank="1" showInputMessage="1" showErrorMessage="1" prompt="国庫補助率（国の負担割合）を選択してください。_x000a_※5/9とありますが、要綱上の5.5/10を指しています" xr:uid="{DE61CD93-9928-4F85-8C76-44137F26918D}">
          <x14:formula1>
            <xm:f>選択リスト!$I$2:$I$5</xm:f>
          </x14:formula1>
          <xm:sqref>BF13:BJ13</xm:sqref>
        </x14:dataValidation>
        <x14:dataValidation type="list" allowBlank="1" showInputMessage="1" showErrorMessage="1" xr:uid="{512BB352-8052-45EC-AB05-0662E5999A23}">
          <x14:formula1>
            <xm:f>選択リスト!$M$2:$M$6</xm:f>
          </x14:formula1>
          <xm:sqref>AA12:AI12</xm:sqref>
        </x14:dataValidation>
        <x14:dataValidation type="list" allowBlank="1" showInputMessage="1" xr:uid="{9E8AE19C-4D6B-4ACB-B851-A45FF25A7718}">
          <x14:formula1>
            <xm:f>選択リスト!$H$2:$H$12</xm:f>
          </x14:formula1>
          <xm:sqref>AU8:BM8</xm:sqref>
        </x14:dataValidation>
        <x14:dataValidation type="list" allowBlank="1" showInputMessage="1" showErrorMessage="1" xr:uid="{833AA7D1-7639-4154-916D-6E5AADE425A0}">
          <x14:formula1>
            <xm:f>選択リスト!$M$2:$M$5</xm:f>
          </x14:formula1>
          <xm:sqref>AA13:AI13</xm:sqref>
        </x14:dataValidation>
        <x14:dataValidation type="list" allowBlank="1" showInputMessage="1" showErrorMessage="1" xr:uid="{00000000-0002-0000-0100-000002000000}">
          <x14:formula1>
            <xm:f>選択リスト!$A$2:$A$11</xm:f>
          </x14:formula1>
          <xm:sqref>AM13:AU13 N6:AC7</xm:sqref>
        </x14:dataValidation>
        <x14:dataValidation type="list" allowBlank="1" showInputMessage="1" showErrorMessage="1" xr:uid="{760B4EBA-4455-4A50-8EF2-19AE413E6E5E}">
          <x14:formula1>
            <xm:f>選択リスト!$B$2:$B$3</xm:f>
          </x14:formula1>
          <xm:sqref>BE47:BO47 BE49:BO49 BE41:BO41 BE54:BO54</xm:sqref>
        </x14:dataValidation>
        <x14:dataValidation type="list" allowBlank="1" showInputMessage="1" showErrorMessage="1" xr:uid="{00000000-0002-0000-0100-000006000000}">
          <x14:formula1>
            <xm:f>選択リスト!$G$2:$G$11</xm:f>
          </x14:formula1>
          <xm:sqref>BI52 BE52 BM52</xm:sqref>
        </x14:dataValidation>
        <x14:dataValidation type="list" allowBlank="1" showInputMessage="1" showErrorMessage="1" xr:uid="{31475F12-4852-4103-9F68-3E13065064E0}">
          <x14:formula1>
            <xm:f>選択リスト!$M$2:$M$12</xm:f>
          </x14:formula1>
          <xm:sqref>F12:S13</xm:sqref>
        </x14:dataValidation>
        <x14:dataValidation type="list" operator="greaterThanOrEqual" allowBlank="1" showInputMessage="1" showErrorMessage="1" xr:uid="{1993120A-706E-4A0E-9462-6D11E87A9FE7}">
          <x14:formula1>
            <xm:f>選択リスト!$D$2:$D$3</xm:f>
          </x14:formula1>
          <xm:sqref>K18:M18</xm:sqref>
        </x14:dataValidation>
        <x14:dataValidation type="list" allowBlank="1" showInputMessage="1" showErrorMessage="1" xr:uid="{19CA228E-CE45-444D-A57A-5E76D83BE627}">
          <x14:formula1>
            <xm:f>選択リスト!$R$2:$R$5</xm:f>
          </x14:formula1>
          <xm:sqref>J31:P31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0000"/>
    <pageSetUpPr fitToPage="1"/>
  </sheetPr>
  <dimension ref="A1:CD51"/>
  <sheetViews>
    <sheetView showGridLines="0" tabSelected="1" view="pageBreakPreview" topLeftCell="A8" zoomScaleNormal="100" zoomScaleSheetLayoutView="100" workbookViewId="0">
      <selection activeCell="BP2" sqref="BP2"/>
    </sheetView>
  </sheetViews>
  <sheetFormatPr defaultRowHeight="12"/>
  <cols>
    <col min="1" max="70" width="1.5" style="55" customWidth="1"/>
    <col min="71" max="71" width="2.5" style="55" customWidth="1"/>
    <col min="72" max="73" width="9" style="5"/>
    <col min="74" max="74" width="63.25" style="5" customWidth="1"/>
    <col min="75" max="16384" width="9" style="5"/>
  </cols>
  <sheetData>
    <row r="1" spans="1:74" s="4" customFormat="1" ht="15.95" customHeight="1">
      <c r="A1" s="27" t="s">
        <v>112</v>
      </c>
      <c r="B1" s="27"/>
      <c r="C1" s="27"/>
      <c r="D1" s="27"/>
      <c r="E1" s="27"/>
      <c r="F1" s="27"/>
      <c r="G1" s="27"/>
      <c r="H1" s="27"/>
      <c r="I1" s="27"/>
      <c r="J1" s="27"/>
      <c r="K1" s="27"/>
      <c r="L1" s="27"/>
      <c r="M1" s="27"/>
      <c r="N1" s="27"/>
      <c r="O1" s="27"/>
      <c r="P1" s="27"/>
      <c r="Q1" s="27"/>
      <c r="R1" s="27"/>
      <c r="S1" s="27"/>
      <c r="T1" s="27"/>
      <c r="U1" s="27"/>
      <c r="V1" s="1096" t="str">
        <f>IF(BU1&gt;0,"入力内容にエラーがあります。印刷範囲外のエラーメッセージを確認し、修正してください","")</f>
        <v>入力内容にエラーがあります。印刷範囲外のエラーメッセージを確認し、修正してください</v>
      </c>
      <c r="W1" s="1096"/>
      <c r="X1" s="1096"/>
      <c r="Y1" s="1096"/>
      <c r="Z1" s="1096"/>
      <c r="AA1" s="1096"/>
      <c r="AB1" s="1096"/>
      <c r="AC1" s="1096"/>
      <c r="AD1" s="1096"/>
      <c r="AE1" s="1096"/>
      <c r="AF1" s="1096"/>
      <c r="AG1" s="1096"/>
      <c r="AH1" s="1096"/>
      <c r="AI1" s="1096"/>
      <c r="AJ1" s="1096"/>
      <c r="AK1" s="1096"/>
      <c r="AL1" s="1096"/>
      <c r="AM1" s="1096"/>
      <c r="AN1" s="1096"/>
      <c r="AO1" s="1096"/>
      <c r="AP1" s="1096"/>
      <c r="AQ1" s="1096"/>
      <c r="AR1" s="1096"/>
      <c r="AS1" s="1096"/>
      <c r="AT1" s="1096"/>
      <c r="AU1" s="1096"/>
      <c r="AV1" s="1096"/>
      <c r="AW1" s="1096"/>
      <c r="AX1" s="1096"/>
      <c r="AY1" s="1096"/>
      <c r="AZ1" s="1096"/>
      <c r="BA1" s="1096"/>
      <c r="BB1" s="1096"/>
      <c r="BC1" s="1096"/>
      <c r="BD1" s="1096"/>
      <c r="BE1" s="1096"/>
      <c r="BF1" s="1096"/>
      <c r="BG1" s="1096"/>
      <c r="BH1" s="1096"/>
      <c r="BI1" s="1096"/>
      <c r="BJ1" s="1096"/>
      <c r="BK1" s="1096"/>
      <c r="BL1" s="1096"/>
      <c r="BM1" s="1096"/>
      <c r="BN1" s="1096"/>
      <c r="BO1" s="1096"/>
      <c r="BP1" s="1096"/>
      <c r="BQ1" s="1096"/>
      <c r="BR1" s="1096"/>
      <c r="BS1" s="1096"/>
      <c r="BU1" s="4">
        <f>SUM(BU5:BU51)</f>
        <v>6</v>
      </c>
    </row>
    <row r="2" spans="1:74" s="4" customFormat="1" ht="11.25" customHeight="1">
      <c r="A2" s="27" t="s">
        <v>793</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894" t="str">
        <f>"都道府県・市町村名"&amp;"　"&amp;'様式第２号－１'!AJ5&amp;'様式第２号－１'!AJ6</f>
        <v>都道府県・市町村名　滋賀県大津市</v>
      </c>
      <c r="BE2" s="894"/>
      <c r="BF2" s="894"/>
      <c r="BG2" s="894"/>
      <c r="BH2" s="894"/>
      <c r="BI2" s="894"/>
      <c r="BJ2" s="894"/>
      <c r="BK2" s="894"/>
      <c r="BL2" s="894"/>
      <c r="BM2" s="894"/>
      <c r="BN2" s="894"/>
      <c r="BO2" s="894"/>
      <c r="BP2" s="894"/>
      <c r="BQ2" s="894"/>
      <c r="BR2" s="894"/>
      <c r="BS2" s="894"/>
    </row>
    <row r="3" spans="1:74" s="4" customFormat="1" ht="30.75" customHeight="1">
      <c r="A3" s="895" t="s">
        <v>16</v>
      </c>
      <c r="B3" s="896"/>
      <c r="C3" s="896"/>
      <c r="D3" s="896"/>
      <c r="E3" s="896"/>
      <c r="F3" s="896"/>
      <c r="G3" s="896"/>
      <c r="H3" s="897" t="str">
        <f>'様式第２号－１'!$N$6</f>
        <v>保育所</v>
      </c>
      <c r="I3" s="896"/>
      <c r="J3" s="896"/>
      <c r="K3" s="896"/>
      <c r="L3" s="896"/>
      <c r="M3" s="896"/>
      <c r="N3" s="896"/>
      <c r="O3" s="896"/>
      <c r="P3" s="896"/>
      <c r="Q3" s="896"/>
      <c r="R3" s="896"/>
      <c r="S3" s="896"/>
      <c r="T3" s="896"/>
      <c r="U3" s="896"/>
      <c r="V3" s="898"/>
      <c r="W3" s="892" t="s">
        <v>113</v>
      </c>
      <c r="X3" s="892"/>
      <c r="Y3" s="892"/>
      <c r="Z3" s="892"/>
      <c r="AA3" s="892"/>
      <c r="AB3" s="892"/>
      <c r="AC3" s="899"/>
      <c r="AD3" s="898">
        <f>'様式第２号－１'!$F$8</f>
        <v>0</v>
      </c>
      <c r="AE3" s="892"/>
      <c r="AF3" s="892"/>
      <c r="AG3" s="892"/>
      <c r="AH3" s="892"/>
      <c r="AI3" s="892"/>
      <c r="AJ3" s="892"/>
      <c r="AK3" s="892"/>
      <c r="AL3" s="892"/>
      <c r="AM3" s="892"/>
      <c r="AN3" s="892"/>
      <c r="AO3" s="892"/>
      <c r="AP3" s="892"/>
      <c r="AQ3" s="892"/>
      <c r="AR3" s="892"/>
      <c r="AS3" s="892"/>
      <c r="AT3" s="892"/>
      <c r="AU3" s="892"/>
      <c r="AV3" s="892"/>
      <c r="AW3" s="892"/>
      <c r="AX3" s="27"/>
      <c r="AY3" s="27"/>
      <c r="AZ3" s="27"/>
      <c r="BA3" s="27"/>
      <c r="BB3" s="27"/>
      <c r="BC3" s="27"/>
      <c r="BD3" s="894"/>
      <c r="BE3" s="894"/>
      <c r="BF3" s="894"/>
      <c r="BG3" s="894"/>
      <c r="BH3" s="894"/>
      <c r="BI3" s="894"/>
      <c r="BJ3" s="894"/>
      <c r="BK3" s="894"/>
      <c r="BL3" s="894"/>
      <c r="BM3" s="894"/>
      <c r="BN3" s="894"/>
      <c r="BO3" s="894"/>
      <c r="BP3" s="894"/>
      <c r="BQ3" s="894"/>
      <c r="BR3" s="894"/>
      <c r="BS3" s="894"/>
      <c r="BU3" s="448" t="s">
        <v>514</v>
      </c>
      <c r="BV3" s="477" t="s">
        <v>515</v>
      </c>
    </row>
    <row r="4" spans="1:74" s="4" customFormat="1" ht="14.25" customHeight="1" thickBot="1">
      <c r="A4" s="251"/>
      <c r="B4" s="251"/>
      <c r="C4" s="251"/>
      <c r="D4" s="251"/>
      <c r="E4" s="251"/>
      <c r="F4" s="251"/>
      <c r="G4" s="251"/>
      <c r="H4" s="248"/>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7"/>
      <c r="AY4" s="27"/>
      <c r="AZ4" s="27"/>
      <c r="BA4" s="27"/>
      <c r="BB4" s="27"/>
      <c r="BC4" s="27"/>
      <c r="BD4" s="28"/>
      <c r="BE4" s="28"/>
      <c r="BF4" s="28"/>
      <c r="BG4" s="28"/>
      <c r="BH4" s="28"/>
      <c r="BI4" s="28"/>
      <c r="BJ4" s="28"/>
      <c r="BK4" s="28"/>
      <c r="BL4" s="28"/>
      <c r="BM4" s="28"/>
      <c r="BN4" s="28"/>
      <c r="BO4" s="28"/>
      <c r="BP4" s="28"/>
      <c r="BQ4" s="28"/>
      <c r="BR4" s="28"/>
      <c r="BS4" s="28"/>
      <c r="BU4" s="448"/>
      <c r="BV4" s="477"/>
    </row>
    <row r="5" spans="1:74" s="4" customFormat="1" ht="18.95" customHeight="1">
      <c r="A5" s="900" t="s">
        <v>114</v>
      </c>
      <c r="B5" s="901"/>
      <c r="C5" s="906"/>
      <c r="D5" s="906"/>
      <c r="E5" s="906"/>
      <c r="F5" s="906"/>
      <c r="G5" s="906" t="s">
        <v>115</v>
      </c>
      <c r="H5" s="906"/>
      <c r="I5" s="906"/>
      <c r="J5" s="906">
        <v>0</v>
      </c>
      <c r="K5" s="906"/>
      <c r="L5" s="906"/>
      <c r="M5" s="906">
        <v>1</v>
      </c>
      <c r="N5" s="906"/>
      <c r="O5" s="906"/>
      <c r="P5" s="906">
        <v>2</v>
      </c>
      <c r="Q5" s="906"/>
      <c r="R5" s="906"/>
      <c r="S5" s="906">
        <v>3</v>
      </c>
      <c r="T5" s="906"/>
      <c r="U5" s="906"/>
      <c r="V5" s="926">
        <v>4</v>
      </c>
      <c r="W5" s="927"/>
      <c r="X5" s="928"/>
      <c r="Y5" s="906">
        <v>5</v>
      </c>
      <c r="Z5" s="906"/>
      <c r="AA5" s="906"/>
      <c r="AB5" s="906" t="s">
        <v>116</v>
      </c>
      <c r="AC5" s="906"/>
      <c r="AD5" s="906"/>
      <c r="AE5" s="906"/>
      <c r="AF5" s="906"/>
      <c r="AG5" s="926"/>
      <c r="AH5" s="929" t="s">
        <v>117</v>
      </c>
      <c r="AI5" s="930"/>
      <c r="AJ5" s="931"/>
      <c r="AK5" s="916" t="s">
        <v>118</v>
      </c>
      <c r="AL5" s="916"/>
      <c r="AM5" s="916"/>
      <c r="AN5" s="916"/>
      <c r="AO5" s="916"/>
      <c r="AP5" s="916"/>
      <c r="AQ5" s="916"/>
      <c r="AR5" s="916"/>
      <c r="AS5" s="917"/>
      <c r="AT5" s="906" t="s">
        <v>119</v>
      </c>
      <c r="AU5" s="906"/>
      <c r="AV5" s="906"/>
      <c r="AW5" s="906" t="s">
        <v>120</v>
      </c>
      <c r="AX5" s="906"/>
      <c r="AY5" s="906"/>
      <c r="AZ5" s="906" t="s">
        <v>121</v>
      </c>
      <c r="BA5" s="906"/>
      <c r="BB5" s="906"/>
      <c r="BC5" s="906" t="s">
        <v>116</v>
      </c>
      <c r="BD5" s="906"/>
      <c r="BE5" s="906"/>
      <c r="BF5" s="906"/>
      <c r="BG5" s="906"/>
      <c r="BH5" s="906"/>
      <c r="BI5" s="907"/>
      <c r="BJ5" s="908"/>
      <c r="BK5" s="908"/>
      <c r="BL5" s="908"/>
      <c r="BM5" s="908"/>
      <c r="BN5" s="908"/>
      <c r="BO5" s="908"/>
      <c r="BP5" s="908"/>
      <c r="BQ5" s="908"/>
      <c r="BR5" s="908"/>
      <c r="BS5" s="909"/>
      <c r="BU5" s="303">
        <f>IF(OR(J6="",M6="",P6="",S6="",V6="",Y6="",J7="",M7="",P7="",S7="",V7="",Y7="",J9="",M9="",P9="",S9="",V9="",Y9="",AB9="",AB11="",AB12=""),1,0)</f>
        <v>1</v>
      </c>
      <c r="BV5" s="321" t="str">
        <f>IF(BU5=1,"児童年齢別内訳の欄に入力漏れがあります。ゼロの場合はゼロを入力してください","")</f>
        <v>児童年齢別内訳の欄に入力漏れがあります。ゼロの場合はゼロを入力してください</v>
      </c>
    </row>
    <row r="6" spans="1:74" s="4" customFormat="1" ht="18.95" customHeight="1">
      <c r="A6" s="902"/>
      <c r="B6" s="903"/>
      <c r="C6" s="883" t="s">
        <v>122</v>
      </c>
      <c r="D6" s="884"/>
      <c r="E6" s="884"/>
      <c r="F6" s="885"/>
      <c r="G6" s="892" t="s">
        <v>123</v>
      </c>
      <c r="H6" s="892"/>
      <c r="I6" s="892"/>
      <c r="J6" s="893"/>
      <c r="K6" s="893"/>
      <c r="L6" s="893"/>
      <c r="M6" s="893"/>
      <c r="N6" s="893"/>
      <c r="O6" s="893"/>
      <c r="P6" s="893"/>
      <c r="Q6" s="893"/>
      <c r="R6" s="893"/>
      <c r="S6" s="893"/>
      <c r="T6" s="893"/>
      <c r="U6" s="893"/>
      <c r="V6" s="938"/>
      <c r="W6" s="730"/>
      <c r="X6" s="783"/>
      <c r="Y6" s="893"/>
      <c r="Z6" s="893"/>
      <c r="AA6" s="893"/>
      <c r="AB6" s="895">
        <f>SUM(J6:AA6)</f>
        <v>0</v>
      </c>
      <c r="AC6" s="896"/>
      <c r="AD6" s="896"/>
      <c r="AE6" s="896"/>
      <c r="AF6" s="896"/>
      <c r="AG6" s="898"/>
      <c r="AH6" s="932"/>
      <c r="AI6" s="933"/>
      <c r="AJ6" s="934"/>
      <c r="AK6" s="914" t="s">
        <v>124</v>
      </c>
      <c r="AL6" s="914"/>
      <c r="AM6" s="914"/>
      <c r="AN6" s="914"/>
      <c r="AO6" s="914"/>
      <c r="AP6" s="914"/>
      <c r="AQ6" s="914"/>
      <c r="AR6" s="914"/>
      <c r="AS6" s="915"/>
      <c r="AT6" s="893">
        <v>10</v>
      </c>
      <c r="AU6" s="893"/>
      <c r="AV6" s="893"/>
      <c r="AW6" s="893">
        <v>10</v>
      </c>
      <c r="AX6" s="893"/>
      <c r="AY6" s="893"/>
      <c r="AZ6" s="893">
        <v>10</v>
      </c>
      <c r="BA6" s="893"/>
      <c r="BB6" s="893"/>
      <c r="BC6" s="895">
        <f>SUM(AT6:BB6)</f>
        <v>30</v>
      </c>
      <c r="BD6" s="896"/>
      <c r="BE6" s="896"/>
      <c r="BF6" s="896"/>
      <c r="BG6" s="896"/>
      <c r="BH6" s="898"/>
      <c r="BI6" s="886"/>
      <c r="BJ6" s="887"/>
      <c r="BK6" s="887"/>
      <c r="BL6" s="887"/>
      <c r="BM6" s="887"/>
      <c r="BN6" s="887"/>
      <c r="BO6" s="887"/>
      <c r="BP6" s="887"/>
      <c r="BQ6" s="887"/>
      <c r="BR6" s="887"/>
      <c r="BS6" s="910"/>
      <c r="BT6" s="333" t="s">
        <v>523</v>
      </c>
      <c r="BU6" s="303">
        <f>IF(AND(AB12&gt;0,G12=""),1,0)</f>
        <v>0</v>
      </c>
      <c r="BV6" s="321" t="str">
        <f>IF(BU6=1,"整備後の「・・・を行う場合の人数」の内容に入力漏れがあります","")</f>
        <v/>
      </c>
    </row>
    <row r="7" spans="1:74" s="4" customFormat="1" ht="18.95" customHeight="1" thickBot="1">
      <c r="A7" s="902"/>
      <c r="B7" s="903"/>
      <c r="C7" s="886"/>
      <c r="D7" s="887"/>
      <c r="E7" s="887"/>
      <c r="F7" s="888"/>
      <c r="G7" s="918" t="s">
        <v>125</v>
      </c>
      <c r="H7" s="918"/>
      <c r="I7" s="918"/>
      <c r="J7" s="919"/>
      <c r="K7" s="919"/>
      <c r="L7" s="919"/>
      <c r="M7" s="919"/>
      <c r="N7" s="919"/>
      <c r="O7" s="919"/>
      <c r="P7" s="919"/>
      <c r="Q7" s="919"/>
      <c r="R7" s="919"/>
      <c r="S7" s="919"/>
      <c r="T7" s="919"/>
      <c r="U7" s="919"/>
      <c r="V7" s="920"/>
      <c r="W7" s="921"/>
      <c r="X7" s="922"/>
      <c r="Y7" s="919"/>
      <c r="Z7" s="919"/>
      <c r="AA7" s="919"/>
      <c r="AB7" s="923">
        <f>SUM(J7:AA7)</f>
        <v>0</v>
      </c>
      <c r="AC7" s="924"/>
      <c r="AD7" s="924"/>
      <c r="AE7" s="924"/>
      <c r="AF7" s="924"/>
      <c r="AG7" s="925"/>
      <c r="AH7" s="932"/>
      <c r="AI7" s="933"/>
      <c r="AJ7" s="934"/>
      <c r="AK7" s="914" t="s">
        <v>126</v>
      </c>
      <c r="AL7" s="914"/>
      <c r="AM7" s="914"/>
      <c r="AN7" s="914"/>
      <c r="AO7" s="914"/>
      <c r="AP7" s="914"/>
      <c r="AQ7" s="914"/>
      <c r="AR7" s="914"/>
      <c r="AS7" s="915"/>
      <c r="AT7" s="893">
        <v>10</v>
      </c>
      <c r="AU7" s="893"/>
      <c r="AV7" s="893"/>
      <c r="AW7" s="893">
        <v>10</v>
      </c>
      <c r="AX7" s="893"/>
      <c r="AY7" s="893"/>
      <c r="AZ7" s="893">
        <v>15</v>
      </c>
      <c r="BA7" s="893"/>
      <c r="BB7" s="893"/>
      <c r="BC7" s="895">
        <f>SUM(AT7:BB7)</f>
        <v>35</v>
      </c>
      <c r="BD7" s="896"/>
      <c r="BE7" s="896"/>
      <c r="BF7" s="896"/>
      <c r="BG7" s="896"/>
      <c r="BH7" s="898"/>
      <c r="BI7" s="886"/>
      <c r="BJ7" s="887"/>
      <c r="BK7" s="887"/>
      <c r="BL7" s="887"/>
      <c r="BM7" s="887"/>
      <c r="BN7" s="887"/>
      <c r="BO7" s="887"/>
      <c r="BP7" s="887"/>
      <c r="BQ7" s="887"/>
      <c r="BR7" s="887"/>
      <c r="BS7" s="910"/>
      <c r="BT7" s="242">
        <f>COUNTIF('様式第２号－１'!N6,"*認定こども園*")</f>
        <v>0</v>
      </c>
      <c r="BU7" s="303">
        <f>IF(AND(BT7=1,OR(AT6="",AW6="",AZ6="",AT7="",AW7="",AZ7="")),1,0)</f>
        <v>0</v>
      </c>
      <c r="BV7" s="321" t="str">
        <f>IF(BU7=1,"支給認定区分別内訳に入力漏れがあります。ゼロの場合はゼロを入力してください","")</f>
        <v/>
      </c>
    </row>
    <row r="8" spans="1:74" s="4" customFormat="1" ht="18.75" customHeight="1" thickTop="1" thickBot="1">
      <c r="A8" s="902"/>
      <c r="B8" s="903"/>
      <c r="C8" s="889"/>
      <c r="D8" s="890"/>
      <c r="E8" s="890"/>
      <c r="F8" s="891"/>
      <c r="G8" s="29" t="s">
        <v>127</v>
      </c>
      <c r="H8" s="30"/>
      <c r="I8" s="30"/>
      <c r="J8" s="30"/>
      <c r="K8" s="30"/>
      <c r="L8" s="30"/>
      <c r="M8" s="30"/>
      <c r="N8" s="30"/>
      <c r="O8" s="30"/>
      <c r="P8" s="30"/>
      <c r="Q8" s="30"/>
      <c r="R8" s="30"/>
      <c r="S8" s="30"/>
      <c r="T8" s="30"/>
      <c r="U8" s="30"/>
      <c r="V8" s="30"/>
      <c r="W8" s="30"/>
      <c r="X8" s="30"/>
      <c r="Y8" s="30"/>
      <c r="Z8" s="30"/>
      <c r="AA8" s="31"/>
      <c r="AB8" s="942" t="str">
        <f>IFERROR(AB7/AB6,"")</f>
        <v/>
      </c>
      <c r="AC8" s="943"/>
      <c r="AD8" s="943"/>
      <c r="AE8" s="943"/>
      <c r="AF8" s="943"/>
      <c r="AG8" s="944"/>
      <c r="AH8" s="932"/>
      <c r="AI8" s="933"/>
      <c r="AJ8" s="934"/>
      <c r="AK8" s="945" t="s">
        <v>128</v>
      </c>
      <c r="AL8" s="945"/>
      <c r="AM8" s="945"/>
      <c r="AN8" s="945"/>
      <c r="AO8" s="945"/>
      <c r="AP8" s="945"/>
      <c r="AQ8" s="945"/>
      <c r="AR8" s="945"/>
      <c r="AS8" s="945"/>
      <c r="AT8" s="945"/>
      <c r="AU8" s="945"/>
      <c r="AV8" s="945"/>
      <c r="AW8" s="945"/>
      <c r="AX8" s="945"/>
      <c r="AY8" s="945"/>
      <c r="AZ8" s="945"/>
      <c r="BA8" s="945"/>
      <c r="BB8" s="945"/>
      <c r="BC8" s="949">
        <f>IFERROR(AT7/BC7,"")</f>
        <v>0.2857142857142857</v>
      </c>
      <c r="BD8" s="950"/>
      <c r="BE8" s="950"/>
      <c r="BF8" s="950"/>
      <c r="BG8" s="950"/>
      <c r="BH8" s="951"/>
      <c r="BI8" s="886"/>
      <c r="BJ8" s="887"/>
      <c r="BK8" s="887"/>
      <c r="BL8" s="887"/>
      <c r="BM8" s="887"/>
      <c r="BN8" s="887"/>
      <c r="BO8" s="887"/>
      <c r="BP8" s="887"/>
      <c r="BQ8" s="887"/>
      <c r="BR8" s="887"/>
      <c r="BS8" s="910"/>
      <c r="BU8" s="303">
        <f>IF(OR(AB6&lt;&gt;BC6,AB9&lt;&gt;BC7),1,0)</f>
        <v>1</v>
      </c>
      <c r="BV8" s="321" t="str">
        <f>IF(BU8=1,"児童年齢別内訳と支給認定区分別内訳の合計が一致しません","")</f>
        <v>児童年齢別内訳と支給認定区分別内訳の合計が一致しません</v>
      </c>
    </row>
    <row r="9" spans="1:74" s="4" customFormat="1" ht="18.75" customHeight="1" thickTop="1">
      <c r="A9" s="902"/>
      <c r="B9" s="903"/>
      <c r="C9" s="886" t="s">
        <v>129</v>
      </c>
      <c r="D9" s="956"/>
      <c r="E9" s="956"/>
      <c r="F9" s="957"/>
      <c r="G9" s="946" t="s">
        <v>123</v>
      </c>
      <c r="H9" s="947"/>
      <c r="I9" s="948"/>
      <c r="J9" s="939"/>
      <c r="K9" s="962"/>
      <c r="L9" s="963"/>
      <c r="M9" s="939"/>
      <c r="N9" s="962"/>
      <c r="O9" s="963"/>
      <c r="P9" s="939"/>
      <c r="Q9" s="962"/>
      <c r="R9" s="963"/>
      <c r="S9" s="939"/>
      <c r="T9" s="962"/>
      <c r="U9" s="963"/>
      <c r="V9" s="939"/>
      <c r="W9" s="940"/>
      <c r="X9" s="941"/>
      <c r="Y9" s="939"/>
      <c r="Z9" s="962"/>
      <c r="AA9" s="963"/>
      <c r="AB9" s="946">
        <f>SUM(J9:AA9)</f>
        <v>0</v>
      </c>
      <c r="AC9" s="947"/>
      <c r="AD9" s="947"/>
      <c r="AE9" s="947"/>
      <c r="AF9" s="947"/>
      <c r="AG9" s="948"/>
      <c r="AH9" s="935"/>
      <c r="AI9" s="936"/>
      <c r="AJ9" s="937"/>
      <c r="AK9" s="945" t="s">
        <v>130</v>
      </c>
      <c r="AL9" s="945"/>
      <c r="AM9" s="945"/>
      <c r="AN9" s="945"/>
      <c r="AO9" s="945"/>
      <c r="AP9" s="945"/>
      <c r="AQ9" s="945"/>
      <c r="AR9" s="945"/>
      <c r="AS9" s="945"/>
      <c r="AT9" s="945"/>
      <c r="AU9" s="945"/>
      <c r="AV9" s="945"/>
      <c r="AW9" s="945"/>
      <c r="AX9" s="945"/>
      <c r="AY9" s="945"/>
      <c r="AZ9" s="945"/>
      <c r="BA9" s="945"/>
      <c r="BB9" s="945"/>
      <c r="BC9" s="949">
        <f>IFERROR((AW7+AZ7)/BC7,"")</f>
        <v>0.7142857142857143</v>
      </c>
      <c r="BD9" s="950"/>
      <c r="BE9" s="950"/>
      <c r="BF9" s="950"/>
      <c r="BG9" s="950"/>
      <c r="BH9" s="951"/>
      <c r="BI9" s="886"/>
      <c r="BJ9" s="887"/>
      <c r="BK9" s="887"/>
      <c r="BL9" s="887"/>
      <c r="BM9" s="887"/>
      <c r="BN9" s="887"/>
      <c r="BO9" s="887"/>
      <c r="BP9" s="887"/>
      <c r="BQ9" s="887"/>
      <c r="BR9" s="887"/>
      <c r="BS9" s="910"/>
      <c r="BU9" s="303">
        <f>IF(OR(AB6&lt;&gt;'様式第２号－１'!I14,AB9&lt;&gt;'様式第２号－１'!AA14),1,0)</f>
        <v>0</v>
      </c>
      <c r="BV9" s="321" t="str">
        <f>IF(BU9=1,"定員の数が様式第２号ー１と一致しません","")</f>
        <v/>
      </c>
    </row>
    <row r="10" spans="1:74" s="4" customFormat="1" ht="20.25" customHeight="1">
      <c r="A10" s="902"/>
      <c r="B10" s="903"/>
      <c r="C10" s="958"/>
      <c r="D10" s="956"/>
      <c r="E10" s="956"/>
      <c r="F10" s="957"/>
      <c r="G10" s="952" t="s">
        <v>131</v>
      </c>
      <c r="H10" s="953"/>
      <c r="I10" s="953"/>
      <c r="J10" s="953"/>
      <c r="K10" s="953"/>
      <c r="L10" s="953"/>
      <c r="M10" s="953"/>
      <c r="N10" s="953"/>
      <c r="O10" s="953"/>
      <c r="P10" s="953"/>
      <c r="Q10" s="953"/>
      <c r="R10" s="953"/>
      <c r="S10" s="953"/>
      <c r="T10" s="953"/>
      <c r="U10" s="953"/>
      <c r="V10" s="953"/>
      <c r="W10" s="953"/>
      <c r="X10" s="953"/>
      <c r="Y10" s="953"/>
      <c r="Z10" s="953"/>
      <c r="AA10" s="954"/>
      <c r="AB10" s="955">
        <v>0</v>
      </c>
      <c r="AC10" s="893"/>
      <c r="AD10" s="893"/>
      <c r="AE10" s="893"/>
      <c r="AF10" s="893"/>
      <c r="AG10" s="938"/>
      <c r="AH10" s="32" t="s">
        <v>132</v>
      </c>
      <c r="AI10" s="33"/>
      <c r="AJ10" s="33"/>
      <c r="AK10" s="33"/>
      <c r="AL10" s="33"/>
      <c r="AM10" s="33"/>
      <c r="AN10" s="33"/>
      <c r="AO10" s="33"/>
      <c r="AP10" s="33"/>
      <c r="AQ10" s="33"/>
      <c r="AR10" s="34"/>
      <c r="AS10" s="34"/>
      <c r="AT10" s="34"/>
      <c r="AU10" s="34"/>
      <c r="AV10" s="34"/>
      <c r="AW10" s="34"/>
      <c r="AX10" s="34"/>
      <c r="AY10" s="34"/>
      <c r="AZ10" s="34"/>
      <c r="BA10" s="34"/>
      <c r="BB10" s="34"/>
      <c r="BC10" s="34"/>
      <c r="BD10" s="34"/>
      <c r="BE10" s="34"/>
      <c r="BF10" s="34"/>
      <c r="BG10" s="34"/>
      <c r="BH10" s="35"/>
      <c r="BI10" s="886"/>
      <c r="BJ10" s="887"/>
      <c r="BK10" s="887"/>
      <c r="BL10" s="887"/>
      <c r="BM10" s="887"/>
      <c r="BN10" s="887"/>
      <c r="BO10" s="887"/>
      <c r="BP10" s="887"/>
      <c r="BQ10" s="887"/>
      <c r="BR10" s="887"/>
      <c r="BS10" s="910"/>
      <c r="BT10" s="36"/>
    </row>
    <row r="11" spans="1:74" s="4" customFormat="1" ht="20.25" customHeight="1">
      <c r="A11" s="902"/>
      <c r="B11" s="903"/>
      <c r="C11" s="958"/>
      <c r="D11" s="956"/>
      <c r="E11" s="956"/>
      <c r="F11" s="957"/>
      <c r="G11" s="964" t="s">
        <v>133</v>
      </c>
      <c r="H11" s="965"/>
      <c r="I11" s="965"/>
      <c r="J11" s="965"/>
      <c r="K11" s="965"/>
      <c r="L11" s="965"/>
      <c r="M11" s="965"/>
      <c r="N11" s="965"/>
      <c r="O11" s="965"/>
      <c r="P11" s="965"/>
      <c r="Q11" s="965"/>
      <c r="R11" s="965"/>
      <c r="S11" s="965"/>
      <c r="T11" s="965"/>
      <c r="U11" s="965"/>
      <c r="V11" s="965"/>
      <c r="W11" s="965"/>
      <c r="X11" s="965"/>
      <c r="Y11" s="965"/>
      <c r="Z11" s="965"/>
      <c r="AA11" s="966"/>
      <c r="AB11" s="955">
        <v>0</v>
      </c>
      <c r="AC11" s="893"/>
      <c r="AD11" s="893"/>
      <c r="AE11" s="893"/>
      <c r="AF11" s="893"/>
      <c r="AG11" s="938"/>
      <c r="AH11" s="967"/>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9"/>
      <c r="BI11" s="886"/>
      <c r="BJ11" s="887"/>
      <c r="BK11" s="887"/>
      <c r="BL11" s="887"/>
      <c r="BM11" s="887"/>
      <c r="BN11" s="887"/>
      <c r="BO11" s="887"/>
      <c r="BP11" s="887"/>
      <c r="BQ11" s="887"/>
      <c r="BR11" s="887"/>
      <c r="BS11" s="910"/>
      <c r="BT11" s="36"/>
    </row>
    <row r="12" spans="1:74" s="4" customFormat="1" ht="20.25" customHeight="1" thickBot="1">
      <c r="A12" s="904"/>
      <c r="B12" s="905"/>
      <c r="C12" s="959"/>
      <c r="D12" s="960"/>
      <c r="E12" s="960"/>
      <c r="F12" s="961"/>
      <c r="G12" s="989"/>
      <c r="H12" s="990"/>
      <c r="I12" s="990"/>
      <c r="J12" s="990"/>
      <c r="K12" s="990"/>
      <c r="L12" s="990"/>
      <c r="M12" s="990"/>
      <c r="N12" s="990"/>
      <c r="O12" s="990"/>
      <c r="P12" s="990"/>
      <c r="Q12" s="990"/>
      <c r="R12" s="990"/>
      <c r="S12" s="991"/>
      <c r="T12" s="317"/>
      <c r="U12" s="317"/>
      <c r="V12" s="317"/>
      <c r="W12" s="317"/>
      <c r="X12" s="317"/>
      <c r="Y12" s="317"/>
      <c r="Z12" s="317"/>
      <c r="AA12" s="332" t="s">
        <v>522</v>
      </c>
      <c r="AB12" s="973">
        <v>0</v>
      </c>
      <c r="AC12" s="974"/>
      <c r="AD12" s="974"/>
      <c r="AE12" s="974"/>
      <c r="AF12" s="974"/>
      <c r="AG12" s="975"/>
      <c r="AH12" s="970"/>
      <c r="AI12" s="971"/>
      <c r="AJ12" s="971"/>
      <c r="AK12" s="971"/>
      <c r="AL12" s="971"/>
      <c r="AM12" s="971"/>
      <c r="AN12" s="971"/>
      <c r="AO12" s="971"/>
      <c r="AP12" s="971"/>
      <c r="AQ12" s="971"/>
      <c r="AR12" s="971"/>
      <c r="AS12" s="971"/>
      <c r="AT12" s="971"/>
      <c r="AU12" s="971"/>
      <c r="AV12" s="971"/>
      <c r="AW12" s="971"/>
      <c r="AX12" s="971"/>
      <c r="AY12" s="971"/>
      <c r="AZ12" s="971"/>
      <c r="BA12" s="971"/>
      <c r="BB12" s="971"/>
      <c r="BC12" s="971"/>
      <c r="BD12" s="971"/>
      <c r="BE12" s="971"/>
      <c r="BF12" s="971"/>
      <c r="BG12" s="971"/>
      <c r="BH12" s="972"/>
      <c r="BI12" s="911"/>
      <c r="BJ12" s="912"/>
      <c r="BK12" s="912"/>
      <c r="BL12" s="912"/>
      <c r="BM12" s="912"/>
      <c r="BN12" s="912"/>
      <c r="BO12" s="912"/>
      <c r="BP12" s="912"/>
      <c r="BQ12" s="912"/>
      <c r="BR12" s="912"/>
      <c r="BS12" s="913"/>
    </row>
    <row r="13" spans="1:74" s="4" customFormat="1" ht="5.25" customHeight="1" thickBot="1">
      <c r="A13" s="37"/>
      <c r="B13" s="37"/>
      <c r="C13" s="251"/>
      <c r="D13" s="251"/>
      <c r="E13" s="251"/>
      <c r="F13" s="251"/>
      <c r="G13" s="251"/>
      <c r="H13" s="251"/>
      <c r="I13" s="251"/>
      <c r="J13" s="251"/>
      <c r="K13" s="251"/>
      <c r="L13" s="251"/>
      <c r="M13" s="251"/>
      <c r="N13" s="251"/>
      <c r="O13" s="251"/>
      <c r="P13" s="251"/>
      <c r="Q13" s="251"/>
      <c r="R13" s="251"/>
      <c r="S13" s="251"/>
      <c r="T13" s="251"/>
      <c r="U13" s="251"/>
      <c r="V13" s="37"/>
      <c r="W13" s="37"/>
      <c r="X13" s="37"/>
      <c r="Y13" s="38"/>
      <c r="Z13" s="38"/>
      <c r="AA13" s="38"/>
      <c r="AB13" s="251"/>
      <c r="AC13" s="251"/>
      <c r="AD13" s="251"/>
      <c r="AE13" s="251"/>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row>
    <row r="14" spans="1:74" s="4" customFormat="1" ht="24.75" customHeight="1" thickBot="1">
      <c r="A14" s="1135" t="s">
        <v>134</v>
      </c>
      <c r="B14" s="1136"/>
      <c r="C14" s="976" t="s">
        <v>135</v>
      </c>
      <c r="D14" s="976"/>
      <c r="E14" s="976"/>
      <c r="F14" s="976"/>
      <c r="G14" s="976"/>
      <c r="H14" s="976"/>
      <c r="I14" s="976"/>
      <c r="J14" s="976"/>
      <c r="K14" s="976"/>
      <c r="L14" s="976" t="s">
        <v>136</v>
      </c>
      <c r="M14" s="976"/>
      <c r="N14" s="976"/>
      <c r="O14" s="976"/>
      <c r="P14" s="976"/>
      <c r="Q14" s="976"/>
      <c r="R14" s="976"/>
      <c r="S14" s="976"/>
      <c r="T14" s="976"/>
      <c r="U14" s="976" t="s">
        <v>137</v>
      </c>
      <c r="V14" s="976"/>
      <c r="W14" s="976"/>
      <c r="X14" s="976"/>
      <c r="Y14" s="976"/>
      <c r="Z14" s="976"/>
      <c r="AA14" s="976"/>
      <c r="AB14" s="977" t="s">
        <v>138</v>
      </c>
      <c r="AC14" s="978"/>
      <c r="AD14" s="978"/>
      <c r="AE14" s="978"/>
      <c r="AF14" s="978"/>
      <c r="AG14" s="978"/>
      <c r="AH14" s="978"/>
      <c r="AI14" s="978"/>
      <c r="AJ14" s="978"/>
      <c r="AK14" s="978"/>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978"/>
      <c r="BH14" s="978"/>
      <c r="BI14" s="978"/>
      <c r="BJ14" s="978"/>
      <c r="BK14" s="978"/>
      <c r="BL14" s="978"/>
      <c r="BM14" s="978"/>
      <c r="BN14" s="978"/>
      <c r="BO14" s="978"/>
      <c r="BP14" s="978"/>
      <c r="BQ14" s="978"/>
      <c r="BR14" s="978"/>
      <c r="BS14" s="979"/>
    </row>
    <row r="15" spans="1:74" s="4" customFormat="1" ht="22.5" customHeight="1" thickTop="1">
      <c r="A15" s="1137"/>
      <c r="B15" s="1138"/>
      <c r="C15" s="980" t="s">
        <v>139</v>
      </c>
      <c r="D15" s="981"/>
      <c r="E15" s="981"/>
      <c r="F15" s="981"/>
      <c r="G15" s="981"/>
      <c r="H15" s="981"/>
      <c r="I15" s="981"/>
      <c r="J15" s="981"/>
      <c r="K15" s="982"/>
      <c r="L15" s="994"/>
      <c r="M15" s="995"/>
      <c r="N15" s="995"/>
      <c r="O15" s="995"/>
      <c r="P15" s="995"/>
      <c r="Q15" s="995"/>
      <c r="R15" s="995"/>
      <c r="S15" s="995"/>
      <c r="T15" s="996"/>
      <c r="U15" s="1000"/>
      <c r="V15" s="1001"/>
      <c r="W15" s="1001"/>
      <c r="X15" s="1001"/>
      <c r="Y15" s="1001"/>
      <c r="Z15" s="1002" t="s">
        <v>33</v>
      </c>
      <c r="AA15" s="1003"/>
      <c r="AB15" s="1004" t="s">
        <v>641</v>
      </c>
      <c r="AC15" s="1005"/>
      <c r="AD15" s="1005"/>
      <c r="AE15" s="1005"/>
      <c r="AF15" s="1005"/>
      <c r="AG15" s="1005"/>
      <c r="AH15" s="1005"/>
      <c r="AI15" s="1005"/>
      <c r="AJ15" s="1005"/>
      <c r="AK15" s="1005"/>
      <c r="AL15" s="1005"/>
      <c r="AM15" s="1005"/>
      <c r="AN15" s="1005"/>
      <c r="AO15" s="1005"/>
      <c r="AP15" s="252" t="s">
        <v>37</v>
      </c>
      <c r="AQ15" s="992"/>
      <c r="AR15" s="992"/>
      <c r="AS15" s="992"/>
      <c r="AT15" s="992"/>
      <c r="AU15" s="249" t="s">
        <v>140</v>
      </c>
      <c r="AV15" s="249"/>
      <c r="AW15" s="249"/>
      <c r="AX15" s="249"/>
      <c r="AY15" s="993">
        <f>ROUND(1.65*AQ15,2)</f>
        <v>0</v>
      </c>
      <c r="AZ15" s="993"/>
      <c r="BA15" s="993"/>
      <c r="BB15" s="993"/>
      <c r="BC15" s="993"/>
      <c r="BD15" s="993"/>
      <c r="BE15" s="249" t="s">
        <v>33</v>
      </c>
      <c r="BF15" s="249"/>
      <c r="BG15" s="249"/>
      <c r="BH15" s="249"/>
      <c r="BI15" s="249"/>
      <c r="BJ15" s="249"/>
      <c r="BK15" s="249"/>
      <c r="BL15" s="249"/>
      <c r="BM15" s="249"/>
      <c r="BN15" s="249"/>
      <c r="BO15" s="249"/>
      <c r="BP15" s="249"/>
      <c r="BQ15" s="249"/>
      <c r="BR15" s="249"/>
      <c r="BS15" s="39"/>
      <c r="BU15" s="447">
        <f>IF(OR(L17="",L20="",L21="",L22="",L23="",U15="",U16="",U18="",U19="",U21="",U22="",U23="",U24="",U25="",U26="",U27="",U29="",AQ15="",AQ16="",AN28="",AN30=""),1,0)</f>
        <v>1</v>
      </c>
      <c r="BV15" s="446" t="str">
        <f>IF(BU15=1,"最低基準適合状況の各欄に入力漏れがあります。無い部屋にはゼロを入力してください","")</f>
        <v>最低基準適合状況の各欄に入力漏れがあります。無い部屋にはゼロを入力してください</v>
      </c>
    </row>
    <row r="16" spans="1:74" s="4" customFormat="1" ht="22.5" customHeight="1">
      <c r="A16" s="1137"/>
      <c r="B16" s="1138"/>
      <c r="C16" s="983" t="s">
        <v>141</v>
      </c>
      <c r="D16" s="983"/>
      <c r="E16" s="983"/>
      <c r="F16" s="983"/>
      <c r="G16" s="983"/>
      <c r="H16" s="983"/>
      <c r="I16" s="983"/>
      <c r="J16" s="983"/>
      <c r="K16" s="983"/>
      <c r="L16" s="997"/>
      <c r="M16" s="998"/>
      <c r="N16" s="998"/>
      <c r="O16" s="998"/>
      <c r="P16" s="998"/>
      <c r="Q16" s="998"/>
      <c r="R16" s="998"/>
      <c r="S16" s="998"/>
      <c r="T16" s="999"/>
      <c r="U16" s="984"/>
      <c r="V16" s="985"/>
      <c r="W16" s="985"/>
      <c r="X16" s="985"/>
      <c r="Y16" s="985"/>
      <c r="Z16" s="986" t="s">
        <v>33</v>
      </c>
      <c r="AA16" s="987"/>
      <c r="AB16" s="1006" t="s">
        <v>642</v>
      </c>
      <c r="AC16" s="1007"/>
      <c r="AD16" s="1007"/>
      <c r="AE16" s="1007"/>
      <c r="AF16" s="1007"/>
      <c r="AG16" s="1007"/>
      <c r="AH16" s="1007"/>
      <c r="AI16" s="1007"/>
      <c r="AJ16" s="1007"/>
      <c r="AK16" s="1007"/>
      <c r="AL16" s="1007"/>
      <c r="AM16" s="1007"/>
      <c r="AN16" s="1007"/>
      <c r="AO16" s="1007"/>
      <c r="AP16" s="251" t="s">
        <v>37</v>
      </c>
      <c r="AQ16" s="658"/>
      <c r="AR16" s="658"/>
      <c r="AS16" s="658"/>
      <c r="AT16" s="658"/>
      <c r="AU16" s="27" t="s">
        <v>140</v>
      </c>
      <c r="AV16" s="27"/>
      <c r="AW16" s="27"/>
      <c r="AX16" s="27"/>
      <c r="AY16" s="988">
        <f>ROUND(3.3*AQ16,2)</f>
        <v>0</v>
      </c>
      <c r="AZ16" s="988"/>
      <c r="BA16" s="988"/>
      <c r="BB16" s="988"/>
      <c r="BC16" s="988"/>
      <c r="BD16" s="988"/>
      <c r="BE16" s="27" t="s">
        <v>33</v>
      </c>
      <c r="BF16" s="27"/>
      <c r="BG16" s="27"/>
      <c r="BH16" s="27"/>
      <c r="BI16" s="27"/>
      <c r="BJ16" s="27"/>
      <c r="BK16" s="27"/>
      <c r="BL16" s="27"/>
      <c r="BM16" s="27"/>
      <c r="BN16" s="27"/>
      <c r="BO16" s="27"/>
      <c r="BP16" s="27"/>
      <c r="BQ16" s="27"/>
      <c r="BR16" s="27"/>
      <c r="BS16" s="41"/>
      <c r="BU16" s="447"/>
      <c r="BV16" s="446"/>
    </row>
    <row r="17" spans="1:74" s="4" customFormat="1" ht="15.95" customHeight="1">
      <c r="A17" s="1137"/>
      <c r="B17" s="1138"/>
      <c r="C17" s="983" t="s">
        <v>142</v>
      </c>
      <c r="D17" s="983"/>
      <c r="E17" s="983"/>
      <c r="F17" s="983"/>
      <c r="G17" s="983"/>
      <c r="H17" s="983"/>
      <c r="I17" s="983"/>
      <c r="J17" s="983"/>
      <c r="K17" s="983"/>
      <c r="L17" s="893"/>
      <c r="M17" s="893"/>
      <c r="N17" s="893"/>
      <c r="O17" s="893"/>
      <c r="P17" s="893"/>
      <c r="Q17" s="893"/>
      <c r="R17" s="893"/>
      <c r="S17" s="893"/>
      <c r="T17" s="893"/>
      <c r="U17" s="1008">
        <f>SUM(U15:Y16)</f>
        <v>0</v>
      </c>
      <c r="V17" s="1009"/>
      <c r="W17" s="1009"/>
      <c r="X17" s="1009"/>
      <c r="Y17" s="1009"/>
      <c r="Z17" s="1010" t="s">
        <v>33</v>
      </c>
      <c r="AA17" s="1011"/>
      <c r="AB17" s="42"/>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4"/>
      <c r="BU17" s="303">
        <f>IF(AND(U29&gt;0,I29=""),1,0)</f>
        <v>0</v>
      </c>
      <c r="BV17" s="321" t="str">
        <f>IF(BU17=1,"その他の内容を入力してください","")</f>
        <v/>
      </c>
    </row>
    <row r="18" spans="1:74" s="4" customFormat="1" ht="15.95" customHeight="1">
      <c r="A18" s="1137"/>
      <c r="B18" s="1138"/>
      <c r="C18" s="1012" t="s">
        <v>143</v>
      </c>
      <c r="D18" s="1012"/>
      <c r="E18" s="1012"/>
      <c r="F18" s="1012"/>
      <c r="G18" s="1012"/>
      <c r="H18" s="1012"/>
      <c r="I18" s="1012"/>
      <c r="J18" s="1012"/>
      <c r="K18" s="1012"/>
      <c r="L18" s="1013"/>
      <c r="M18" s="1014"/>
      <c r="N18" s="1014"/>
      <c r="O18" s="1014"/>
      <c r="P18" s="1014"/>
      <c r="Q18" s="1014"/>
      <c r="R18" s="1014"/>
      <c r="S18" s="1014"/>
      <c r="T18" s="1015"/>
      <c r="U18" s="1016"/>
      <c r="V18" s="1017"/>
      <c r="W18" s="1017"/>
      <c r="X18" s="1017"/>
      <c r="Y18" s="1017"/>
      <c r="Z18" s="1018" t="s">
        <v>33</v>
      </c>
      <c r="AA18" s="1019"/>
      <c r="AB18" s="403"/>
      <c r="AC18" s="408"/>
      <c r="AD18" s="408"/>
      <c r="AE18" s="408"/>
      <c r="AF18" s="408"/>
      <c r="AG18" s="408"/>
      <c r="AH18" s="408"/>
      <c r="AI18" s="408"/>
      <c r="AJ18" s="408"/>
      <c r="AK18" s="408"/>
      <c r="AL18" s="408"/>
      <c r="AM18" s="408"/>
      <c r="AN18" s="408"/>
      <c r="AO18" s="408"/>
      <c r="AP18" s="407"/>
      <c r="AQ18" s="1020"/>
      <c r="AR18" s="1020"/>
      <c r="AS18" s="1020"/>
      <c r="AT18" s="1020"/>
      <c r="AU18" s="408"/>
      <c r="AV18" s="408"/>
      <c r="AW18" s="408"/>
      <c r="AX18" s="408"/>
      <c r="AY18" s="1093"/>
      <c r="AZ18" s="1093"/>
      <c r="BA18" s="1093"/>
      <c r="BB18" s="1093"/>
      <c r="BC18" s="1093"/>
      <c r="BD18" s="1093"/>
      <c r="BE18" s="408"/>
      <c r="BF18" s="408"/>
      <c r="BG18" s="408"/>
      <c r="BH18" s="408"/>
      <c r="BI18" s="408"/>
      <c r="BJ18" s="409"/>
      <c r="BK18" s="406"/>
      <c r="BL18" s="27"/>
      <c r="BM18" s="27"/>
      <c r="BN18" s="27"/>
      <c r="BO18" s="27"/>
      <c r="BP18" s="27"/>
      <c r="BQ18" s="27"/>
      <c r="BR18" s="27"/>
      <c r="BS18" s="41"/>
      <c r="BU18" s="447">
        <f>IF(OR(U15&lt;AY15,U16&lt;AY16,U20&lt;AY20),1,0)</f>
        <v>0</v>
      </c>
      <c r="BV18" s="446" t="str">
        <f>IF(BU18=1,"最低基準面積等より延べ面積が小さくなっている区分があります（基準に適合していない場合補助対象外です）","")</f>
        <v/>
      </c>
    </row>
    <row r="19" spans="1:74" s="4" customFormat="1" ht="15.95" customHeight="1">
      <c r="A19" s="1137"/>
      <c r="B19" s="1138"/>
      <c r="C19" s="983" t="s">
        <v>145</v>
      </c>
      <c r="D19" s="983"/>
      <c r="E19" s="983"/>
      <c r="F19" s="983"/>
      <c r="G19" s="983"/>
      <c r="H19" s="983"/>
      <c r="I19" s="983"/>
      <c r="J19" s="983"/>
      <c r="K19" s="983"/>
      <c r="L19" s="997"/>
      <c r="M19" s="998"/>
      <c r="N19" s="998"/>
      <c r="O19" s="998"/>
      <c r="P19" s="998"/>
      <c r="Q19" s="998"/>
      <c r="R19" s="998"/>
      <c r="S19" s="998"/>
      <c r="T19" s="999"/>
      <c r="U19" s="984"/>
      <c r="V19" s="985"/>
      <c r="W19" s="985"/>
      <c r="X19" s="985"/>
      <c r="Y19" s="985"/>
      <c r="Z19" s="986" t="s">
        <v>33</v>
      </c>
      <c r="AA19" s="987"/>
      <c r="AB19" s="403"/>
      <c r="AC19" s="405"/>
      <c r="AD19" s="405"/>
      <c r="AE19" s="405"/>
      <c r="AF19" s="405"/>
      <c r="AG19" s="405"/>
      <c r="AH19" s="405"/>
      <c r="AI19" s="405"/>
      <c r="AJ19" s="405"/>
      <c r="AK19" s="405"/>
      <c r="AL19" s="405"/>
      <c r="AM19" s="405"/>
      <c r="AN19" s="405"/>
      <c r="AO19" s="405"/>
      <c r="AP19" s="404"/>
      <c r="AQ19" s="1094"/>
      <c r="AR19" s="1094"/>
      <c r="AS19" s="1094"/>
      <c r="AT19" s="1094"/>
      <c r="AU19" s="405"/>
      <c r="AV19" s="405"/>
      <c r="AW19" s="405"/>
      <c r="AX19" s="405"/>
      <c r="AY19" s="1095"/>
      <c r="AZ19" s="1095"/>
      <c r="BA19" s="1095"/>
      <c r="BB19" s="1095"/>
      <c r="BC19" s="1095"/>
      <c r="BD19" s="1095"/>
      <c r="BE19" s="405"/>
      <c r="BF19" s="405"/>
      <c r="BG19" s="405"/>
      <c r="BH19" s="405"/>
      <c r="BI19" s="405"/>
      <c r="BJ19" s="406"/>
      <c r="BK19" s="406"/>
      <c r="BL19" s="27"/>
      <c r="BM19" s="27"/>
      <c r="BN19" s="27"/>
      <c r="BO19" s="27"/>
      <c r="BP19" s="27"/>
      <c r="BQ19" s="27"/>
      <c r="BR19" s="27"/>
      <c r="BS19" s="41"/>
      <c r="BU19" s="447"/>
      <c r="BV19" s="446"/>
    </row>
    <row r="20" spans="1:74" s="4" customFormat="1" ht="15.95" customHeight="1">
      <c r="A20" s="1137"/>
      <c r="B20" s="1138"/>
      <c r="C20" s="983" t="s">
        <v>142</v>
      </c>
      <c r="D20" s="983"/>
      <c r="E20" s="983"/>
      <c r="F20" s="983"/>
      <c r="G20" s="983"/>
      <c r="H20" s="983"/>
      <c r="I20" s="983"/>
      <c r="J20" s="983"/>
      <c r="K20" s="983"/>
      <c r="L20" s="893"/>
      <c r="M20" s="893"/>
      <c r="N20" s="893"/>
      <c r="O20" s="893"/>
      <c r="P20" s="893"/>
      <c r="Q20" s="893"/>
      <c r="R20" s="893"/>
      <c r="S20" s="893"/>
      <c r="T20" s="893"/>
      <c r="U20" s="1008">
        <f>SUM(U18:Y19)</f>
        <v>0</v>
      </c>
      <c r="V20" s="1009"/>
      <c r="W20" s="1009"/>
      <c r="X20" s="1009"/>
      <c r="Y20" s="1009"/>
      <c r="Z20" s="1010" t="s">
        <v>33</v>
      </c>
      <c r="AA20" s="1011"/>
      <c r="AB20" s="40" t="s">
        <v>144</v>
      </c>
      <c r="AC20" s="43"/>
      <c r="AD20" s="43"/>
      <c r="AE20" s="43"/>
      <c r="AF20" s="43"/>
      <c r="AG20" s="43"/>
      <c r="AH20" s="43"/>
      <c r="AI20" s="43"/>
      <c r="AJ20" s="43"/>
      <c r="AK20" s="43"/>
      <c r="AL20" s="43"/>
      <c r="AM20" s="43"/>
      <c r="AN20" s="43"/>
      <c r="AO20" s="43"/>
      <c r="AP20" s="410" t="s">
        <v>37</v>
      </c>
      <c r="AQ20" s="1141">
        <f>P9+S9+V9+Y9</f>
        <v>0</v>
      </c>
      <c r="AR20" s="1141"/>
      <c r="AS20" s="1141"/>
      <c r="AT20" s="1141"/>
      <c r="AU20" s="43" t="s">
        <v>140</v>
      </c>
      <c r="AV20" s="43"/>
      <c r="AW20" s="43"/>
      <c r="AX20" s="43"/>
      <c r="AY20" s="1142">
        <f>ROUND(1.98*AQ20,2)</f>
        <v>0</v>
      </c>
      <c r="AZ20" s="1142"/>
      <c r="BA20" s="1142"/>
      <c r="BB20" s="1142"/>
      <c r="BC20" s="1142"/>
      <c r="BD20" s="1142"/>
      <c r="BE20" s="43" t="s">
        <v>33</v>
      </c>
      <c r="BF20" s="43"/>
      <c r="BG20" s="43"/>
      <c r="BH20" s="43"/>
      <c r="BI20" s="43"/>
      <c r="BJ20" s="43"/>
      <c r="BK20" s="43"/>
      <c r="BL20" s="43"/>
      <c r="BM20" s="43"/>
      <c r="BN20" s="43"/>
      <c r="BO20" s="43"/>
      <c r="BP20" s="43"/>
      <c r="BQ20" s="43"/>
      <c r="BR20" s="43"/>
      <c r="BS20" s="44"/>
    </row>
    <row r="21" spans="1:74" s="4" customFormat="1" ht="15.95" customHeight="1">
      <c r="A21" s="1137"/>
      <c r="B21" s="1138"/>
      <c r="C21" s="1098" t="s">
        <v>146</v>
      </c>
      <c r="D21" s="1098"/>
      <c r="E21" s="1098"/>
      <c r="F21" s="1098"/>
      <c r="G21" s="1098"/>
      <c r="H21" s="1098"/>
      <c r="I21" s="1098"/>
      <c r="J21" s="1098"/>
      <c r="K21" s="1098"/>
      <c r="L21" s="1099"/>
      <c r="M21" s="1099"/>
      <c r="N21" s="1099"/>
      <c r="O21" s="1099"/>
      <c r="P21" s="1099"/>
      <c r="Q21" s="1099"/>
      <c r="R21" s="1099"/>
      <c r="S21" s="1099"/>
      <c r="T21" s="1099"/>
      <c r="U21" s="1100"/>
      <c r="V21" s="1101"/>
      <c r="W21" s="1101"/>
      <c r="X21" s="1101"/>
      <c r="Y21" s="1101"/>
      <c r="Z21" s="1102" t="s">
        <v>33</v>
      </c>
      <c r="AA21" s="1103"/>
      <c r="AB21" s="45" t="s">
        <v>147</v>
      </c>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46"/>
    </row>
    <row r="22" spans="1:74" s="4" customFormat="1" ht="15.95" customHeight="1">
      <c r="A22" s="1137"/>
      <c r="B22" s="1138"/>
      <c r="C22" s="1115" t="s">
        <v>148</v>
      </c>
      <c r="D22" s="1115"/>
      <c r="E22" s="1115"/>
      <c r="F22" s="1115"/>
      <c r="G22" s="1115"/>
      <c r="H22" s="1115"/>
      <c r="I22" s="1115"/>
      <c r="J22" s="1115"/>
      <c r="K22" s="1115"/>
      <c r="L22" s="1116"/>
      <c r="M22" s="1116"/>
      <c r="N22" s="1116"/>
      <c r="O22" s="1116"/>
      <c r="P22" s="1116"/>
      <c r="Q22" s="1116"/>
      <c r="R22" s="1116"/>
      <c r="S22" s="1116"/>
      <c r="T22" s="1116"/>
      <c r="U22" s="1085"/>
      <c r="V22" s="1086"/>
      <c r="W22" s="1086"/>
      <c r="X22" s="1086"/>
      <c r="Y22" s="1086"/>
      <c r="Z22" s="1090" t="s">
        <v>33</v>
      </c>
      <c r="AA22" s="1091"/>
      <c r="AB22" s="40"/>
      <c r="AC22" s="27"/>
      <c r="AD22" s="381" t="s">
        <v>541</v>
      </c>
      <c r="AE22" s="381"/>
      <c r="AF22" s="381"/>
      <c r="AG22" s="381"/>
      <c r="AH22" s="381"/>
      <c r="AI22" s="381"/>
      <c r="AJ22" s="381"/>
      <c r="AK22" s="381"/>
      <c r="AL22" s="381"/>
      <c r="AM22" s="381"/>
      <c r="AN22" s="381"/>
      <c r="AO22" s="381"/>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41"/>
    </row>
    <row r="23" spans="1:74" s="4" customFormat="1" ht="15.95" customHeight="1">
      <c r="A23" s="1137"/>
      <c r="B23" s="1138"/>
      <c r="C23" s="1115" t="s">
        <v>149</v>
      </c>
      <c r="D23" s="1115"/>
      <c r="E23" s="1115"/>
      <c r="F23" s="1115"/>
      <c r="G23" s="1115"/>
      <c r="H23" s="1115"/>
      <c r="I23" s="1115"/>
      <c r="J23" s="1115"/>
      <c r="K23" s="1115"/>
      <c r="L23" s="1117"/>
      <c r="M23" s="1117"/>
      <c r="N23" s="1117"/>
      <c r="O23" s="1117"/>
      <c r="P23" s="1117"/>
      <c r="Q23" s="1117"/>
      <c r="R23" s="1117"/>
      <c r="S23" s="1117"/>
      <c r="T23" s="1117"/>
      <c r="U23" s="1085"/>
      <c r="V23" s="1086"/>
      <c r="W23" s="1086"/>
      <c r="X23" s="1086"/>
      <c r="Y23" s="1086"/>
      <c r="Z23" s="1090" t="s">
        <v>33</v>
      </c>
      <c r="AA23" s="1091"/>
      <c r="AB23" s="40"/>
      <c r="AC23" s="27"/>
      <c r="AD23" s="1097"/>
      <c r="AE23" s="1097"/>
      <c r="AF23" s="1097"/>
      <c r="AG23" s="1097"/>
      <c r="AH23" s="1097"/>
      <c r="AI23" s="1097"/>
      <c r="AJ23" s="1097"/>
      <c r="AK23" s="1097"/>
      <c r="AL23" s="1097"/>
      <c r="AM23" s="1097"/>
      <c r="AN23" s="1097"/>
      <c r="AO23" s="1097"/>
      <c r="AP23" s="1097"/>
      <c r="AQ23" s="1097"/>
      <c r="AR23" s="1097"/>
      <c r="AS23" s="1097"/>
      <c r="AT23" s="1097"/>
      <c r="AU23" s="1097"/>
      <c r="AV23" s="1097"/>
      <c r="AW23" s="1097"/>
      <c r="AX23" s="1097"/>
      <c r="AY23" s="1097"/>
      <c r="AZ23" s="1097"/>
      <c r="BA23" s="1097"/>
      <c r="BB23" s="1097"/>
      <c r="BC23" s="1097"/>
      <c r="BD23" s="1097"/>
      <c r="BE23" s="1097"/>
      <c r="BF23" s="1097"/>
      <c r="BG23" s="1097"/>
      <c r="BH23" s="1097"/>
      <c r="BI23" s="1097"/>
      <c r="BJ23" s="1097"/>
      <c r="BK23" s="1097"/>
      <c r="BL23" s="1097"/>
      <c r="BM23" s="1097"/>
      <c r="BN23" s="1097"/>
      <c r="BO23" s="1097"/>
      <c r="BP23" s="1097"/>
      <c r="BQ23" s="1097"/>
      <c r="BR23" s="1097"/>
      <c r="BS23" s="41"/>
    </row>
    <row r="24" spans="1:74" s="4" customFormat="1" ht="15.95" customHeight="1">
      <c r="A24" s="1137"/>
      <c r="B24" s="1138"/>
      <c r="C24" s="983" t="s">
        <v>150</v>
      </c>
      <c r="D24" s="983"/>
      <c r="E24" s="983"/>
      <c r="F24" s="983"/>
      <c r="G24" s="983"/>
      <c r="H24" s="983"/>
      <c r="I24" s="983"/>
      <c r="J24" s="983"/>
      <c r="K24" s="983"/>
      <c r="L24" s="1105"/>
      <c r="M24" s="1105"/>
      <c r="N24" s="1105"/>
      <c r="O24" s="1105"/>
      <c r="P24" s="1105"/>
      <c r="Q24" s="1105"/>
      <c r="R24" s="1105"/>
      <c r="S24" s="1105"/>
      <c r="T24" s="1105"/>
      <c r="U24" s="1143"/>
      <c r="V24" s="1144"/>
      <c r="W24" s="1144"/>
      <c r="X24" s="1144"/>
      <c r="Y24" s="1144"/>
      <c r="Z24" s="1109" t="s">
        <v>33</v>
      </c>
      <c r="AA24" s="1110"/>
      <c r="AB24" s="40" t="s">
        <v>147</v>
      </c>
      <c r="AC24" s="2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1097"/>
      <c r="BA24" s="1097"/>
      <c r="BB24" s="1097"/>
      <c r="BC24" s="1097"/>
      <c r="BD24" s="1097"/>
      <c r="BE24" s="1097"/>
      <c r="BF24" s="1097"/>
      <c r="BG24" s="1097"/>
      <c r="BH24" s="1097"/>
      <c r="BI24" s="1097"/>
      <c r="BJ24" s="1097"/>
      <c r="BK24" s="1097"/>
      <c r="BL24" s="1097"/>
      <c r="BM24" s="1097"/>
      <c r="BN24" s="1097"/>
      <c r="BO24" s="1097"/>
      <c r="BP24" s="1097"/>
      <c r="BQ24" s="1097"/>
      <c r="BR24" s="1097"/>
      <c r="BS24" s="41"/>
    </row>
    <row r="25" spans="1:74" s="4" customFormat="1" ht="15.95" customHeight="1">
      <c r="A25" s="1137"/>
      <c r="B25" s="1138"/>
      <c r="C25" s="1145" t="s">
        <v>151</v>
      </c>
      <c r="D25" s="1146"/>
      <c r="E25" s="1146"/>
      <c r="F25" s="1146"/>
      <c r="G25" s="1146"/>
      <c r="H25" s="1146"/>
      <c r="I25" s="1146"/>
      <c r="J25" s="1146"/>
      <c r="K25" s="1146"/>
      <c r="L25" s="1146"/>
      <c r="M25" s="1146"/>
      <c r="N25" s="1146"/>
      <c r="O25" s="1146"/>
      <c r="P25" s="1146"/>
      <c r="Q25" s="1146"/>
      <c r="R25" s="1146"/>
      <c r="S25" s="1146"/>
      <c r="T25" s="1147"/>
      <c r="U25" s="1100"/>
      <c r="V25" s="1101"/>
      <c r="W25" s="1101"/>
      <c r="X25" s="1101"/>
      <c r="Y25" s="1101"/>
      <c r="Z25" s="1102" t="s">
        <v>33</v>
      </c>
      <c r="AA25" s="1103"/>
      <c r="AB25" s="40"/>
      <c r="AC25" s="2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1097"/>
      <c r="BK25" s="1097"/>
      <c r="BL25" s="1097"/>
      <c r="BM25" s="1097"/>
      <c r="BN25" s="1097"/>
      <c r="BO25" s="1097"/>
      <c r="BP25" s="1097"/>
      <c r="BQ25" s="1097"/>
      <c r="BR25" s="1097"/>
      <c r="BS25" s="41"/>
    </row>
    <row r="26" spans="1:74" s="4" customFormat="1" ht="25.5" customHeight="1">
      <c r="A26" s="1137"/>
      <c r="B26" s="1138"/>
      <c r="C26" s="1087" t="s">
        <v>152</v>
      </c>
      <c r="D26" s="1088"/>
      <c r="E26" s="1088"/>
      <c r="F26" s="1088"/>
      <c r="G26" s="1088"/>
      <c r="H26" s="1088"/>
      <c r="I26" s="1088"/>
      <c r="J26" s="1088"/>
      <c r="K26" s="1088"/>
      <c r="L26" s="1088"/>
      <c r="M26" s="1088"/>
      <c r="N26" s="1088"/>
      <c r="O26" s="1088"/>
      <c r="P26" s="1088"/>
      <c r="Q26" s="1088"/>
      <c r="R26" s="1088"/>
      <c r="S26" s="1088"/>
      <c r="T26" s="1089"/>
      <c r="U26" s="1085"/>
      <c r="V26" s="1086"/>
      <c r="W26" s="1086"/>
      <c r="X26" s="1086"/>
      <c r="Y26" s="1086"/>
      <c r="Z26" s="1090" t="s">
        <v>33</v>
      </c>
      <c r="AA26" s="1091"/>
      <c r="AB26" s="40"/>
      <c r="AC26" s="27"/>
      <c r="AD26" s="1097"/>
      <c r="AE26" s="1097"/>
      <c r="AF26" s="1097"/>
      <c r="AG26" s="1097"/>
      <c r="AH26" s="1097"/>
      <c r="AI26" s="1097"/>
      <c r="AJ26" s="1097"/>
      <c r="AK26" s="1097"/>
      <c r="AL26" s="1097"/>
      <c r="AM26" s="1097"/>
      <c r="AN26" s="1097"/>
      <c r="AO26" s="1097"/>
      <c r="AP26" s="1097"/>
      <c r="AQ26" s="1097"/>
      <c r="AR26" s="1097"/>
      <c r="AS26" s="1097"/>
      <c r="AT26" s="1097"/>
      <c r="AU26" s="1097"/>
      <c r="AV26" s="1097"/>
      <c r="AW26" s="1097"/>
      <c r="AX26" s="1097"/>
      <c r="AY26" s="1097"/>
      <c r="AZ26" s="1097"/>
      <c r="BA26" s="1097"/>
      <c r="BB26" s="1097"/>
      <c r="BC26" s="1097"/>
      <c r="BD26" s="1097"/>
      <c r="BE26" s="1097"/>
      <c r="BF26" s="1097"/>
      <c r="BG26" s="1097"/>
      <c r="BH26" s="1097"/>
      <c r="BI26" s="1097"/>
      <c r="BJ26" s="1097"/>
      <c r="BK26" s="1097"/>
      <c r="BL26" s="1097"/>
      <c r="BM26" s="1097"/>
      <c r="BN26" s="1097"/>
      <c r="BO26" s="1097"/>
      <c r="BP26" s="1097"/>
      <c r="BQ26" s="1097"/>
      <c r="BR26" s="1097"/>
      <c r="BS26" s="41"/>
    </row>
    <row r="27" spans="1:74" s="4" customFormat="1" ht="15.95" customHeight="1">
      <c r="A27" s="1137"/>
      <c r="B27" s="1138"/>
      <c r="C27" s="1092" t="s">
        <v>153</v>
      </c>
      <c r="D27" s="1088"/>
      <c r="E27" s="1088"/>
      <c r="F27" s="1088"/>
      <c r="G27" s="1088"/>
      <c r="H27" s="1088"/>
      <c r="I27" s="1088"/>
      <c r="J27" s="1088"/>
      <c r="K27" s="1088"/>
      <c r="L27" s="1088"/>
      <c r="M27" s="1088"/>
      <c r="N27" s="1088"/>
      <c r="O27" s="1088"/>
      <c r="P27" s="1088"/>
      <c r="Q27" s="1088"/>
      <c r="R27" s="1088"/>
      <c r="S27" s="1088"/>
      <c r="T27" s="1089"/>
      <c r="U27" s="1085"/>
      <c r="V27" s="1086"/>
      <c r="W27" s="1086"/>
      <c r="X27" s="1086"/>
      <c r="Y27" s="1086"/>
      <c r="Z27" s="1090" t="s">
        <v>33</v>
      </c>
      <c r="AA27" s="1091"/>
      <c r="AB27" s="40"/>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41"/>
    </row>
    <row r="28" spans="1:74" s="4" customFormat="1" ht="15.95" customHeight="1">
      <c r="A28" s="1137"/>
      <c r="B28" s="1138"/>
      <c r="C28" s="1106" t="s">
        <v>154</v>
      </c>
      <c r="D28" s="1107"/>
      <c r="E28" s="1107"/>
      <c r="F28" s="1107"/>
      <c r="G28" s="1107"/>
      <c r="H28" s="1107"/>
      <c r="I28" s="1107"/>
      <c r="J28" s="1107"/>
      <c r="K28" s="1107"/>
      <c r="L28" s="1107"/>
      <c r="M28" s="1107"/>
      <c r="N28" s="1107"/>
      <c r="O28" s="1107"/>
      <c r="P28" s="1107"/>
      <c r="Q28" s="1107"/>
      <c r="R28" s="1107"/>
      <c r="S28" s="1107"/>
      <c r="T28" s="1108"/>
      <c r="U28" s="1085"/>
      <c r="V28" s="1086"/>
      <c r="W28" s="1086"/>
      <c r="X28" s="1086"/>
      <c r="Y28" s="1086"/>
      <c r="Z28" s="1090" t="s">
        <v>33</v>
      </c>
      <c r="AA28" s="1091"/>
      <c r="AB28" s="40" t="s">
        <v>527</v>
      </c>
      <c r="AC28" s="27"/>
      <c r="AD28" s="27"/>
      <c r="AE28" s="27"/>
      <c r="AF28" s="27"/>
      <c r="AG28" s="27"/>
      <c r="AH28" s="27"/>
      <c r="AI28" s="27"/>
      <c r="AJ28" s="27"/>
      <c r="AK28" s="27"/>
      <c r="AL28" s="27"/>
      <c r="AM28" s="27"/>
      <c r="AN28" s="893"/>
      <c r="AO28" s="893"/>
      <c r="AP28" s="893"/>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41"/>
    </row>
    <row r="29" spans="1:74" s="4" customFormat="1" ht="15.75" customHeight="1">
      <c r="A29" s="1137"/>
      <c r="B29" s="1138"/>
      <c r="C29" s="316" t="s">
        <v>155</v>
      </c>
      <c r="D29" s="315"/>
      <c r="E29" s="1111" t="s">
        <v>345</v>
      </c>
      <c r="F29" s="1111"/>
      <c r="G29" s="1111"/>
      <c r="H29" s="1111"/>
      <c r="I29" s="1112"/>
      <c r="J29" s="1113"/>
      <c r="K29" s="1113"/>
      <c r="L29" s="1113"/>
      <c r="M29" s="1113"/>
      <c r="N29" s="1113"/>
      <c r="O29" s="1113"/>
      <c r="P29" s="1113"/>
      <c r="Q29" s="1113"/>
      <c r="R29" s="1113"/>
      <c r="S29" s="1113"/>
      <c r="T29" s="1114"/>
      <c r="U29" s="1143"/>
      <c r="V29" s="1144"/>
      <c r="W29" s="1144"/>
      <c r="X29" s="1144"/>
      <c r="Y29" s="1144"/>
      <c r="Z29" s="1109" t="s">
        <v>33</v>
      </c>
      <c r="AA29" s="1110"/>
      <c r="AB29" s="47" t="s">
        <v>156</v>
      </c>
      <c r="AC29" s="248"/>
      <c r="AD29" s="248"/>
      <c r="AE29" s="248"/>
      <c r="AF29" s="248"/>
      <c r="AG29" s="248"/>
      <c r="AH29" s="248"/>
      <c r="AI29" s="248"/>
      <c r="AJ29" s="248"/>
      <c r="AK29" s="248"/>
      <c r="AL29" s="248"/>
      <c r="AM29" s="248"/>
      <c r="AN29" s="248"/>
      <c r="AO29" s="248"/>
      <c r="AP29" s="48" t="s">
        <v>37</v>
      </c>
      <c r="AQ29" s="1104">
        <f>P9+S9+V9+Y9</f>
        <v>0</v>
      </c>
      <c r="AR29" s="1104"/>
      <c r="AS29" s="1104"/>
      <c r="AT29" s="1104"/>
      <c r="AU29" s="248" t="s">
        <v>140</v>
      </c>
      <c r="AV29" s="248"/>
      <c r="AW29" s="248"/>
      <c r="AX29" s="248"/>
      <c r="AY29" s="1104">
        <f>ROUND(3.3*AQ29,2)</f>
        <v>0</v>
      </c>
      <c r="AZ29" s="1104"/>
      <c r="BA29" s="1104"/>
      <c r="BB29" s="1104"/>
      <c r="BC29" s="1104"/>
      <c r="BD29" s="1104"/>
      <c r="BE29" s="248" t="s">
        <v>33</v>
      </c>
      <c r="BF29" s="248"/>
      <c r="BG29" s="27"/>
      <c r="BH29" s="27"/>
      <c r="BI29" s="49"/>
      <c r="BJ29" s="49"/>
      <c r="BK29" s="49"/>
      <c r="BL29" s="49"/>
      <c r="BM29" s="49"/>
      <c r="BN29" s="49"/>
      <c r="BO29" s="49"/>
      <c r="BP29" s="49"/>
      <c r="BQ29" s="49"/>
      <c r="BR29" s="49"/>
      <c r="BS29" s="50"/>
    </row>
    <row r="30" spans="1:74" s="4" customFormat="1" ht="15.95" customHeight="1" thickBot="1">
      <c r="A30" s="1139"/>
      <c r="B30" s="1140"/>
      <c r="C30" s="1043" t="s">
        <v>157</v>
      </c>
      <c r="D30" s="1044"/>
      <c r="E30" s="1044"/>
      <c r="F30" s="1044"/>
      <c r="G30" s="1044"/>
      <c r="H30" s="1044"/>
      <c r="I30" s="1044"/>
      <c r="J30" s="1044"/>
      <c r="K30" s="1044"/>
      <c r="L30" s="1044"/>
      <c r="M30" s="1044"/>
      <c r="N30" s="1044"/>
      <c r="O30" s="1044"/>
      <c r="P30" s="1044"/>
      <c r="Q30" s="1044"/>
      <c r="R30" s="1044"/>
      <c r="S30" s="1044"/>
      <c r="T30" s="1045"/>
      <c r="U30" s="1148">
        <f>SUM(U17,U20,U21,U22,U23,U24,U25,U26,U27,U29)</f>
        <v>0</v>
      </c>
      <c r="V30" s="1149"/>
      <c r="W30" s="1149"/>
      <c r="X30" s="1149"/>
      <c r="Y30" s="1149"/>
      <c r="Z30" s="1047" t="s">
        <v>33</v>
      </c>
      <c r="AA30" s="1048"/>
      <c r="AB30" s="51"/>
      <c r="AC30" s="52" t="s">
        <v>528</v>
      </c>
      <c r="AD30" s="52"/>
      <c r="AE30" s="52"/>
      <c r="AF30" s="52"/>
      <c r="AG30" s="52"/>
      <c r="AH30" s="52"/>
      <c r="AI30" s="52"/>
      <c r="AJ30" s="52"/>
      <c r="AK30" s="52"/>
      <c r="AL30" s="52"/>
      <c r="AM30" s="52"/>
      <c r="AN30" s="974"/>
      <c r="AO30" s="974"/>
      <c r="AP30" s="974"/>
      <c r="AQ30" s="52"/>
      <c r="AR30" s="52"/>
      <c r="AS30" s="52"/>
      <c r="AT30" s="52"/>
      <c r="AU30" s="52"/>
      <c r="AV30" s="52"/>
      <c r="AW30" s="52"/>
      <c r="AX30" s="52"/>
      <c r="AY30" s="52"/>
      <c r="AZ30" s="52"/>
      <c r="BA30" s="52"/>
      <c r="BB30" s="52"/>
      <c r="BC30" s="52"/>
      <c r="BD30" s="53"/>
      <c r="BE30" s="53"/>
      <c r="BF30" s="53"/>
      <c r="BG30" s="53"/>
      <c r="BH30" s="53"/>
      <c r="BI30" s="53"/>
      <c r="BJ30" s="53"/>
      <c r="BK30" s="53"/>
      <c r="BL30" s="53"/>
      <c r="BM30" s="53"/>
      <c r="BN30" s="53"/>
      <c r="BO30" s="53"/>
      <c r="BP30" s="53"/>
      <c r="BQ30" s="53"/>
      <c r="BR30" s="53"/>
      <c r="BS30" s="54"/>
    </row>
    <row r="31" spans="1:74" s="4" customFormat="1" ht="4.5" customHeight="1" thickBot="1">
      <c r="A31" s="37"/>
      <c r="B31" s="37"/>
      <c r="C31" s="251"/>
      <c r="D31" s="251"/>
      <c r="E31" s="251"/>
      <c r="F31" s="251"/>
      <c r="G31" s="251"/>
      <c r="H31" s="251"/>
      <c r="I31" s="251"/>
      <c r="J31" s="251"/>
      <c r="K31" s="251"/>
      <c r="L31" s="251"/>
      <c r="M31" s="251"/>
      <c r="N31" s="251"/>
      <c r="O31" s="251"/>
      <c r="P31" s="251"/>
      <c r="Q31" s="251"/>
      <c r="R31" s="251"/>
      <c r="S31" s="251"/>
      <c r="T31" s="251"/>
      <c r="U31" s="250"/>
      <c r="V31" s="250"/>
      <c r="W31" s="250"/>
      <c r="X31" s="250"/>
      <c r="Y31" s="250"/>
      <c r="Z31" s="250"/>
      <c r="AA31" s="250"/>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49"/>
      <c r="BE31" s="49"/>
      <c r="BF31" s="49"/>
      <c r="BG31" s="49"/>
      <c r="BH31" s="49"/>
      <c r="BI31" s="49"/>
      <c r="BJ31" s="49"/>
      <c r="BK31" s="49"/>
      <c r="BL31" s="49"/>
      <c r="BM31" s="49"/>
      <c r="BN31" s="49"/>
      <c r="BO31" s="49"/>
      <c r="BP31" s="49"/>
      <c r="BQ31" s="49"/>
      <c r="BR31" s="49"/>
      <c r="BS31" s="49"/>
    </row>
    <row r="32" spans="1:74" s="4" customFormat="1" ht="15.75" customHeight="1">
      <c r="A32" s="1132" t="s">
        <v>158</v>
      </c>
      <c r="B32" s="1133"/>
      <c r="C32" s="1133"/>
      <c r="D32" s="1133"/>
      <c r="E32" s="1133"/>
      <c r="F32" s="1133"/>
      <c r="G32" s="1133"/>
      <c r="H32" s="1133"/>
      <c r="I32" s="1133"/>
      <c r="J32" s="1133"/>
      <c r="K32" s="1133"/>
      <c r="L32" s="1133"/>
      <c r="M32" s="1133"/>
      <c r="N32" s="1133"/>
      <c r="O32" s="1133"/>
      <c r="P32" s="1133"/>
      <c r="Q32" s="1133"/>
      <c r="R32" s="1133"/>
      <c r="S32" s="1133"/>
      <c r="T32" s="1133"/>
      <c r="U32" s="1133"/>
      <c r="V32" s="1133"/>
      <c r="W32" s="1133"/>
      <c r="X32" s="1133"/>
      <c r="Y32" s="1133"/>
      <c r="Z32" s="1133"/>
      <c r="AA32" s="1133"/>
      <c r="AB32" s="1133"/>
      <c r="AC32" s="1133"/>
      <c r="AD32" s="1133"/>
      <c r="AE32" s="1133"/>
      <c r="AF32" s="1133"/>
      <c r="AG32" s="1133"/>
      <c r="AH32" s="1133"/>
      <c r="AI32" s="1133"/>
      <c r="AJ32" s="1133"/>
      <c r="AK32" s="1133"/>
      <c r="AL32" s="1133"/>
      <c r="AM32" s="1133"/>
      <c r="AN32" s="1133"/>
      <c r="AO32" s="1133"/>
      <c r="AP32" s="1133"/>
      <c r="AQ32" s="1133"/>
      <c r="AR32" s="1133"/>
      <c r="AS32" s="1133"/>
      <c r="AT32" s="1133"/>
      <c r="AU32" s="1133"/>
      <c r="AV32" s="1133"/>
      <c r="AW32" s="1133"/>
      <c r="AX32" s="1133"/>
      <c r="AY32" s="1133"/>
      <c r="AZ32" s="1133"/>
      <c r="BA32" s="1133"/>
      <c r="BB32" s="1133"/>
      <c r="BC32" s="1133"/>
      <c r="BD32" s="1133"/>
      <c r="BE32" s="1133"/>
      <c r="BF32" s="1133"/>
      <c r="BG32" s="1133"/>
      <c r="BH32" s="1133"/>
      <c r="BI32" s="1133"/>
      <c r="BJ32" s="1133"/>
      <c r="BK32" s="1133"/>
      <c r="BL32" s="1133"/>
      <c r="BM32" s="1133"/>
      <c r="BN32" s="1133"/>
      <c r="BO32" s="1133"/>
      <c r="BP32" s="1133"/>
      <c r="BQ32" s="1133"/>
      <c r="BR32" s="1133"/>
      <c r="BS32" s="1134"/>
    </row>
    <row r="33" spans="1:74" s="4" customFormat="1" ht="15.75" customHeight="1">
      <c r="A33" s="1120"/>
      <c r="B33" s="1121"/>
      <c r="C33" s="1121"/>
      <c r="D33" s="1121"/>
      <c r="E33" s="1121"/>
      <c r="F33" s="1121"/>
      <c r="G33" s="1121"/>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1"/>
      <c r="AK33" s="1121"/>
      <c r="AL33" s="1121"/>
      <c r="AM33" s="1121"/>
      <c r="AN33" s="1121"/>
      <c r="AO33" s="1121"/>
      <c r="AP33" s="1121"/>
      <c r="AQ33" s="1121"/>
      <c r="AR33" s="1121"/>
      <c r="AS33" s="1121"/>
      <c r="AT33" s="1121"/>
      <c r="AU33" s="1121"/>
      <c r="AV33" s="1121"/>
      <c r="AW33" s="1121"/>
      <c r="AX33" s="1121"/>
      <c r="AY33" s="1121"/>
      <c r="AZ33" s="1121"/>
      <c r="BA33" s="1121"/>
      <c r="BB33" s="1121"/>
      <c r="BC33" s="1121"/>
      <c r="BD33" s="1121"/>
      <c r="BE33" s="1121"/>
      <c r="BF33" s="1121"/>
      <c r="BG33" s="1121"/>
      <c r="BH33" s="1121"/>
      <c r="BI33" s="1121"/>
      <c r="BJ33" s="1121"/>
      <c r="BK33" s="1121"/>
      <c r="BL33" s="1121"/>
      <c r="BM33" s="1121"/>
      <c r="BN33" s="1121"/>
      <c r="BO33" s="1121"/>
      <c r="BP33" s="1121"/>
      <c r="BQ33" s="1121"/>
      <c r="BR33" s="1121"/>
      <c r="BS33" s="1122"/>
      <c r="BU33" s="303">
        <f>IF(A33="",1,0)</f>
        <v>1</v>
      </c>
      <c r="BV33" s="330" t="str">
        <f>IF(BU33=1,"左の項目に入力漏れがあります","")</f>
        <v>左の項目に入力漏れがあります</v>
      </c>
    </row>
    <row r="34" spans="1:74" s="4" customFormat="1" ht="15.75" customHeight="1">
      <c r="A34" s="1120"/>
      <c r="B34" s="1121"/>
      <c r="C34" s="1121"/>
      <c r="D34" s="1121"/>
      <c r="E34" s="1121"/>
      <c r="F34" s="1121"/>
      <c r="G34" s="1121"/>
      <c r="H34" s="1121"/>
      <c r="I34" s="1121"/>
      <c r="J34" s="1121"/>
      <c r="K34" s="1121"/>
      <c r="L34" s="1121"/>
      <c r="M34" s="1121"/>
      <c r="N34" s="1121"/>
      <c r="O34" s="1121"/>
      <c r="P34" s="1121"/>
      <c r="Q34" s="1121"/>
      <c r="R34" s="1121"/>
      <c r="S34" s="1121"/>
      <c r="T34" s="1121"/>
      <c r="U34" s="1121"/>
      <c r="V34" s="1121"/>
      <c r="W34" s="1121"/>
      <c r="X34" s="1121"/>
      <c r="Y34" s="1121"/>
      <c r="Z34" s="1121"/>
      <c r="AA34" s="1121"/>
      <c r="AB34" s="1121"/>
      <c r="AC34" s="1121"/>
      <c r="AD34" s="1121"/>
      <c r="AE34" s="1121"/>
      <c r="AF34" s="1121"/>
      <c r="AG34" s="1121"/>
      <c r="AH34" s="1121"/>
      <c r="AI34" s="1121"/>
      <c r="AJ34" s="1121"/>
      <c r="AK34" s="1121"/>
      <c r="AL34" s="1121"/>
      <c r="AM34" s="1121"/>
      <c r="AN34" s="1121"/>
      <c r="AO34" s="1121"/>
      <c r="AP34" s="1121"/>
      <c r="AQ34" s="1121"/>
      <c r="AR34" s="1121"/>
      <c r="AS34" s="1121"/>
      <c r="AT34" s="1121"/>
      <c r="AU34" s="1121"/>
      <c r="AV34" s="1121"/>
      <c r="AW34" s="1121"/>
      <c r="AX34" s="1121"/>
      <c r="AY34" s="1121"/>
      <c r="AZ34" s="1121"/>
      <c r="BA34" s="1121"/>
      <c r="BB34" s="1121"/>
      <c r="BC34" s="1121"/>
      <c r="BD34" s="1121"/>
      <c r="BE34" s="1121"/>
      <c r="BF34" s="1121"/>
      <c r="BG34" s="1121"/>
      <c r="BH34" s="1121"/>
      <c r="BI34" s="1121"/>
      <c r="BJ34" s="1121"/>
      <c r="BK34" s="1121"/>
      <c r="BL34" s="1121"/>
      <c r="BM34" s="1121"/>
      <c r="BN34" s="1121"/>
      <c r="BO34" s="1121"/>
      <c r="BP34" s="1121"/>
      <c r="BQ34" s="1121"/>
      <c r="BR34" s="1121"/>
      <c r="BS34" s="1122"/>
    </row>
    <row r="35" spans="1:74" s="4" customFormat="1" ht="15.75" customHeight="1">
      <c r="A35" s="1120"/>
      <c r="B35" s="1121"/>
      <c r="C35" s="1121"/>
      <c r="D35" s="1121"/>
      <c r="E35" s="1121"/>
      <c r="F35" s="1121"/>
      <c r="G35" s="1121"/>
      <c r="H35" s="1121"/>
      <c r="I35" s="1121"/>
      <c r="J35" s="1121"/>
      <c r="K35" s="1121"/>
      <c r="L35" s="1121"/>
      <c r="M35" s="1121"/>
      <c r="N35" s="1121"/>
      <c r="O35" s="1121"/>
      <c r="P35" s="1121"/>
      <c r="Q35" s="1121"/>
      <c r="R35" s="1121"/>
      <c r="S35" s="1121"/>
      <c r="T35" s="1121"/>
      <c r="U35" s="1121"/>
      <c r="V35" s="1121"/>
      <c r="W35" s="1121"/>
      <c r="X35" s="1121"/>
      <c r="Y35" s="1121"/>
      <c r="Z35" s="1121"/>
      <c r="AA35" s="1121"/>
      <c r="AB35" s="1121"/>
      <c r="AC35" s="1121"/>
      <c r="AD35" s="1121"/>
      <c r="AE35" s="1121"/>
      <c r="AF35" s="1121"/>
      <c r="AG35" s="1121"/>
      <c r="AH35" s="1121"/>
      <c r="AI35" s="1121"/>
      <c r="AJ35" s="1121"/>
      <c r="AK35" s="1121"/>
      <c r="AL35" s="1121"/>
      <c r="AM35" s="1121"/>
      <c r="AN35" s="1121"/>
      <c r="AO35" s="1121"/>
      <c r="AP35" s="1121"/>
      <c r="AQ35" s="1121"/>
      <c r="AR35" s="1121"/>
      <c r="AS35" s="1121"/>
      <c r="AT35" s="1121"/>
      <c r="AU35" s="1121"/>
      <c r="AV35" s="1121"/>
      <c r="AW35" s="1121"/>
      <c r="AX35" s="1121"/>
      <c r="AY35" s="1121"/>
      <c r="AZ35" s="1121"/>
      <c r="BA35" s="1121"/>
      <c r="BB35" s="1121"/>
      <c r="BC35" s="1121"/>
      <c r="BD35" s="1121"/>
      <c r="BE35" s="1121"/>
      <c r="BF35" s="1121"/>
      <c r="BG35" s="1121"/>
      <c r="BH35" s="1121"/>
      <c r="BI35" s="1121"/>
      <c r="BJ35" s="1121"/>
      <c r="BK35" s="1121"/>
      <c r="BL35" s="1121"/>
      <c r="BM35" s="1121"/>
      <c r="BN35" s="1121"/>
      <c r="BO35" s="1121"/>
      <c r="BP35" s="1121"/>
      <c r="BQ35" s="1121"/>
      <c r="BR35" s="1121"/>
      <c r="BS35" s="1122"/>
    </row>
    <row r="36" spans="1:74" s="4" customFormat="1" ht="15.75" customHeight="1">
      <c r="A36" s="1120"/>
      <c r="B36" s="1121"/>
      <c r="C36" s="1121"/>
      <c r="D36" s="1121"/>
      <c r="E36" s="1121"/>
      <c r="F36" s="1121"/>
      <c r="G36" s="1121"/>
      <c r="H36" s="1121"/>
      <c r="I36" s="1121"/>
      <c r="J36" s="1121"/>
      <c r="K36" s="1121"/>
      <c r="L36" s="1121"/>
      <c r="M36" s="1121"/>
      <c r="N36" s="1121"/>
      <c r="O36" s="1121"/>
      <c r="P36" s="1121"/>
      <c r="Q36" s="1121"/>
      <c r="R36" s="1121"/>
      <c r="S36" s="1121"/>
      <c r="T36" s="1121"/>
      <c r="U36" s="1121"/>
      <c r="V36" s="1121"/>
      <c r="W36" s="1121"/>
      <c r="X36" s="1121"/>
      <c r="Y36" s="1121"/>
      <c r="Z36" s="1121"/>
      <c r="AA36" s="1121"/>
      <c r="AB36" s="1121"/>
      <c r="AC36" s="1121"/>
      <c r="AD36" s="1121"/>
      <c r="AE36" s="1121"/>
      <c r="AF36" s="1121"/>
      <c r="AG36" s="1121"/>
      <c r="AH36" s="1121"/>
      <c r="AI36" s="1121"/>
      <c r="AJ36" s="1121"/>
      <c r="AK36" s="1121"/>
      <c r="AL36" s="1121"/>
      <c r="AM36" s="1121"/>
      <c r="AN36" s="1121"/>
      <c r="AO36" s="1121"/>
      <c r="AP36" s="1121"/>
      <c r="AQ36" s="1121"/>
      <c r="AR36" s="1121"/>
      <c r="AS36" s="1121"/>
      <c r="AT36" s="1121"/>
      <c r="AU36" s="1121"/>
      <c r="AV36" s="1121"/>
      <c r="AW36" s="1121"/>
      <c r="AX36" s="1121"/>
      <c r="AY36" s="1121"/>
      <c r="AZ36" s="1121"/>
      <c r="BA36" s="1121"/>
      <c r="BB36" s="1121"/>
      <c r="BC36" s="1121"/>
      <c r="BD36" s="1121"/>
      <c r="BE36" s="1121"/>
      <c r="BF36" s="1121"/>
      <c r="BG36" s="1121"/>
      <c r="BH36" s="1121"/>
      <c r="BI36" s="1121"/>
      <c r="BJ36" s="1121"/>
      <c r="BK36" s="1121"/>
      <c r="BL36" s="1121"/>
      <c r="BM36" s="1121"/>
      <c r="BN36" s="1121"/>
      <c r="BO36" s="1121"/>
      <c r="BP36" s="1121"/>
      <c r="BQ36" s="1121"/>
      <c r="BR36" s="1121"/>
      <c r="BS36" s="1122"/>
    </row>
    <row r="37" spans="1:74" s="4" customFormat="1" ht="15.75" customHeight="1">
      <c r="A37" s="1120"/>
      <c r="B37" s="1121"/>
      <c r="C37" s="1121"/>
      <c r="D37" s="1121"/>
      <c r="E37" s="1121"/>
      <c r="F37" s="1121"/>
      <c r="G37" s="1121"/>
      <c r="H37" s="1121"/>
      <c r="I37" s="1121"/>
      <c r="J37" s="1121"/>
      <c r="K37" s="1121"/>
      <c r="L37" s="1121"/>
      <c r="M37" s="1121"/>
      <c r="N37" s="1121"/>
      <c r="O37" s="1121"/>
      <c r="P37" s="1121"/>
      <c r="Q37" s="1121"/>
      <c r="R37" s="1121"/>
      <c r="S37" s="1121"/>
      <c r="T37" s="1121"/>
      <c r="U37" s="1121"/>
      <c r="V37" s="1121"/>
      <c r="W37" s="1121"/>
      <c r="X37" s="1121"/>
      <c r="Y37" s="1121"/>
      <c r="Z37" s="1121"/>
      <c r="AA37" s="1121"/>
      <c r="AB37" s="1121"/>
      <c r="AC37" s="1121"/>
      <c r="AD37" s="1121"/>
      <c r="AE37" s="1121"/>
      <c r="AF37" s="1121"/>
      <c r="AG37" s="1121"/>
      <c r="AH37" s="1121"/>
      <c r="AI37" s="1121"/>
      <c r="AJ37" s="1121"/>
      <c r="AK37" s="1121"/>
      <c r="AL37" s="1121"/>
      <c r="AM37" s="1121"/>
      <c r="AN37" s="1121"/>
      <c r="AO37" s="1121"/>
      <c r="AP37" s="1121"/>
      <c r="AQ37" s="1121"/>
      <c r="AR37" s="1121"/>
      <c r="AS37" s="1121"/>
      <c r="AT37" s="1121"/>
      <c r="AU37" s="1121"/>
      <c r="AV37" s="1121"/>
      <c r="AW37" s="1121"/>
      <c r="AX37" s="1121"/>
      <c r="AY37" s="1121"/>
      <c r="AZ37" s="1121"/>
      <c r="BA37" s="1121"/>
      <c r="BB37" s="1121"/>
      <c r="BC37" s="1121"/>
      <c r="BD37" s="1121"/>
      <c r="BE37" s="1121"/>
      <c r="BF37" s="1121"/>
      <c r="BG37" s="1121"/>
      <c r="BH37" s="1121"/>
      <c r="BI37" s="1121"/>
      <c r="BJ37" s="1121"/>
      <c r="BK37" s="1121"/>
      <c r="BL37" s="1121"/>
      <c r="BM37" s="1121"/>
      <c r="BN37" s="1121"/>
      <c r="BO37" s="1121"/>
      <c r="BP37" s="1121"/>
      <c r="BQ37" s="1121"/>
      <c r="BR37" s="1121"/>
      <c r="BS37" s="1122"/>
    </row>
    <row r="38" spans="1:74" s="4" customFormat="1" ht="15.75" customHeight="1">
      <c r="A38" s="1120"/>
      <c r="B38" s="1121"/>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1"/>
      <c r="Y38" s="1121"/>
      <c r="Z38" s="1121"/>
      <c r="AA38" s="1121"/>
      <c r="AB38" s="1121"/>
      <c r="AC38" s="1121"/>
      <c r="AD38" s="1121"/>
      <c r="AE38" s="1121"/>
      <c r="AF38" s="1121"/>
      <c r="AG38" s="1121"/>
      <c r="AH38" s="1121"/>
      <c r="AI38" s="1121"/>
      <c r="AJ38" s="1121"/>
      <c r="AK38" s="1121"/>
      <c r="AL38" s="1121"/>
      <c r="AM38" s="1121"/>
      <c r="AN38" s="1121"/>
      <c r="AO38" s="1121"/>
      <c r="AP38" s="1121"/>
      <c r="AQ38" s="1121"/>
      <c r="AR38" s="1121"/>
      <c r="AS38" s="1121"/>
      <c r="AT38" s="1121"/>
      <c r="AU38" s="1121"/>
      <c r="AV38" s="1121"/>
      <c r="AW38" s="1121"/>
      <c r="AX38" s="1121"/>
      <c r="AY38" s="1121"/>
      <c r="AZ38" s="1121"/>
      <c r="BA38" s="1121"/>
      <c r="BB38" s="1121"/>
      <c r="BC38" s="1121"/>
      <c r="BD38" s="1121"/>
      <c r="BE38" s="1121"/>
      <c r="BF38" s="1121"/>
      <c r="BG38" s="1121"/>
      <c r="BH38" s="1121"/>
      <c r="BI38" s="1121"/>
      <c r="BJ38" s="1121"/>
      <c r="BK38" s="1121"/>
      <c r="BL38" s="1121"/>
      <c r="BM38" s="1121"/>
      <c r="BN38" s="1121"/>
      <c r="BO38" s="1121"/>
      <c r="BP38" s="1121"/>
      <c r="BQ38" s="1121"/>
      <c r="BR38" s="1121"/>
      <c r="BS38" s="1122"/>
    </row>
    <row r="39" spans="1:74" s="4" customFormat="1" ht="15.75" customHeight="1">
      <c r="A39" s="1120"/>
      <c r="B39" s="1121"/>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1"/>
      <c r="Y39" s="1121"/>
      <c r="Z39" s="1121"/>
      <c r="AA39" s="1121"/>
      <c r="AB39" s="1121"/>
      <c r="AC39" s="1121"/>
      <c r="AD39" s="1121"/>
      <c r="AE39" s="1121"/>
      <c r="AF39" s="1121"/>
      <c r="AG39" s="1121"/>
      <c r="AH39" s="1121"/>
      <c r="AI39" s="1121"/>
      <c r="AJ39" s="1121"/>
      <c r="AK39" s="1121"/>
      <c r="AL39" s="1121"/>
      <c r="AM39" s="1121"/>
      <c r="AN39" s="1121"/>
      <c r="AO39" s="1121"/>
      <c r="AP39" s="1121"/>
      <c r="AQ39" s="1121"/>
      <c r="AR39" s="1121"/>
      <c r="AS39" s="1121"/>
      <c r="AT39" s="1121"/>
      <c r="AU39" s="1121"/>
      <c r="AV39" s="1121"/>
      <c r="AW39" s="1121"/>
      <c r="AX39" s="1121"/>
      <c r="AY39" s="1121"/>
      <c r="AZ39" s="1121"/>
      <c r="BA39" s="1121"/>
      <c r="BB39" s="1121"/>
      <c r="BC39" s="1121"/>
      <c r="BD39" s="1121"/>
      <c r="BE39" s="1121"/>
      <c r="BF39" s="1121"/>
      <c r="BG39" s="1121"/>
      <c r="BH39" s="1121"/>
      <c r="BI39" s="1121"/>
      <c r="BJ39" s="1121"/>
      <c r="BK39" s="1121"/>
      <c r="BL39" s="1121"/>
      <c r="BM39" s="1121"/>
      <c r="BN39" s="1121"/>
      <c r="BO39" s="1121"/>
      <c r="BP39" s="1121"/>
      <c r="BQ39" s="1121"/>
      <c r="BR39" s="1121"/>
      <c r="BS39" s="1122"/>
    </row>
    <row r="40" spans="1:74" s="4" customFormat="1" ht="15.75" customHeight="1">
      <c r="A40" s="1120"/>
      <c r="B40" s="1121"/>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1"/>
      <c r="Y40" s="1121"/>
      <c r="Z40" s="1121"/>
      <c r="AA40" s="1121"/>
      <c r="AB40" s="1121"/>
      <c r="AC40" s="1121"/>
      <c r="AD40" s="1121"/>
      <c r="AE40" s="1121"/>
      <c r="AF40" s="1121"/>
      <c r="AG40" s="1121"/>
      <c r="AH40" s="1121"/>
      <c r="AI40" s="1121"/>
      <c r="AJ40" s="1121"/>
      <c r="AK40" s="1121"/>
      <c r="AL40" s="1121"/>
      <c r="AM40" s="1121"/>
      <c r="AN40" s="1121"/>
      <c r="AO40" s="1121"/>
      <c r="AP40" s="1121"/>
      <c r="AQ40" s="1121"/>
      <c r="AR40" s="1121"/>
      <c r="AS40" s="1121"/>
      <c r="AT40" s="1121"/>
      <c r="AU40" s="1121"/>
      <c r="AV40" s="1121"/>
      <c r="AW40" s="1121"/>
      <c r="AX40" s="1121"/>
      <c r="AY40" s="1121"/>
      <c r="AZ40" s="1121"/>
      <c r="BA40" s="1121"/>
      <c r="BB40" s="1121"/>
      <c r="BC40" s="1121"/>
      <c r="BD40" s="1121"/>
      <c r="BE40" s="1121"/>
      <c r="BF40" s="1121"/>
      <c r="BG40" s="1121"/>
      <c r="BH40" s="1121"/>
      <c r="BI40" s="1121"/>
      <c r="BJ40" s="1121"/>
      <c r="BK40" s="1121"/>
      <c r="BL40" s="1121"/>
      <c r="BM40" s="1121"/>
      <c r="BN40" s="1121"/>
      <c r="BO40" s="1121"/>
      <c r="BP40" s="1121"/>
      <c r="BQ40" s="1121"/>
      <c r="BR40" s="1121"/>
      <c r="BS40" s="1122"/>
    </row>
    <row r="41" spans="1:74" s="4" customFormat="1" ht="15.75" customHeight="1">
      <c r="A41" s="1120"/>
      <c r="B41" s="1121"/>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1"/>
      <c r="Y41" s="1121"/>
      <c r="Z41" s="1121"/>
      <c r="AA41" s="1121"/>
      <c r="AB41" s="1121"/>
      <c r="AC41" s="1121"/>
      <c r="AD41" s="1121"/>
      <c r="AE41" s="1121"/>
      <c r="AF41" s="1121"/>
      <c r="AG41" s="1121"/>
      <c r="AH41" s="1121"/>
      <c r="AI41" s="1121"/>
      <c r="AJ41" s="1121"/>
      <c r="AK41" s="1121"/>
      <c r="AL41" s="1121"/>
      <c r="AM41" s="1121"/>
      <c r="AN41" s="1121"/>
      <c r="AO41" s="1121"/>
      <c r="AP41" s="1121"/>
      <c r="AQ41" s="1121"/>
      <c r="AR41" s="1121"/>
      <c r="AS41" s="1121"/>
      <c r="AT41" s="1121"/>
      <c r="AU41" s="1121"/>
      <c r="AV41" s="1121"/>
      <c r="AW41" s="1121"/>
      <c r="AX41" s="1121"/>
      <c r="AY41" s="1121"/>
      <c r="AZ41" s="1121"/>
      <c r="BA41" s="1121"/>
      <c r="BB41" s="1121"/>
      <c r="BC41" s="1121"/>
      <c r="BD41" s="1121"/>
      <c r="BE41" s="1121"/>
      <c r="BF41" s="1121"/>
      <c r="BG41" s="1121"/>
      <c r="BH41" s="1121"/>
      <c r="BI41" s="1121"/>
      <c r="BJ41" s="1121"/>
      <c r="BK41" s="1121"/>
      <c r="BL41" s="1121"/>
      <c r="BM41" s="1121"/>
      <c r="BN41" s="1121"/>
      <c r="BO41" s="1121"/>
      <c r="BP41" s="1121"/>
      <c r="BQ41" s="1121"/>
      <c r="BR41" s="1121"/>
      <c r="BS41" s="1122"/>
    </row>
    <row r="42" spans="1:74" s="4" customFormat="1" ht="15.75" customHeight="1" thickBot="1">
      <c r="A42" s="1123"/>
      <c r="B42" s="1124"/>
      <c r="C42" s="1124"/>
      <c r="D42" s="1124"/>
      <c r="E42" s="1124"/>
      <c r="F42" s="1124"/>
      <c r="G42" s="1124"/>
      <c r="H42" s="1124"/>
      <c r="I42" s="1124"/>
      <c r="J42" s="1124"/>
      <c r="K42" s="1124"/>
      <c r="L42" s="1124"/>
      <c r="M42" s="1124"/>
      <c r="N42" s="1124"/>
      <c r="O42" s="1124"/>
      <c r="P42" s="1124"/>
      <c r="Q42" s="1124"/>
      <c r="R42" s="1124"/>
      <c r="S42" s="1124"/>
      <c r="T42" s="1124"/>
      <c r="U42" s="1124"/>
      <c r="V42" s="1124"/>
      <c r="W42" s="1124"/>
      <c r="X42" s="1124"/>
      <c r="Y42" s="1124"/>
      <c r="Z42" s="1124"/>
      <c r="AA42" s="1124"/>
      <c r="AB42" s="1124"/>
      <c r="AC42" s="1124"/>
      <c r="AD42" s="1124"/>
      <c r="AE42" s="1124"/>
      <c r="AF42" s="1124"/>
      <c r="AG42" s="1124"/>
      <c r="AH42" s="1124"/>
      <c r="AI42" s="1124"/>
      <c r="AJ42" s="1124"/>
      <c r="AK42" s="1124"/>
      <c r="AL42" s="1124"/>
      <c r="AM42" s="1124"/>
      <c r="AN42" s="1124"/>
      <c r="AO42" s="1124"/>
      <c r="AP42" s="1124"/>
      <c r="AQ42" s="1124"/>
      <c r="AR42" s="1124"/>
      <c r="AS42" s="1124"/>
      <c r="AT42" s="1124"/>
      <c r="AU42" s="1124"/>
      <c r="AV42" s="1124"/>
      <c r="AW42" s="1124"/>
      <c r="AX42" s="1124"/>
      <c r="AY42" s="1124"/>
      <c r="AZ42" s="1124"/>
      <c r="BA42" s="1124"/>
      <c r="BB42" s="1124"/>
      <c r="BC42" s="1124"/>
      <c r="BD42" s="1124"/>
      <c r="BE42" s="1124"/>
      <c r="BF42" s="1124"/>
      <c r="BG42" s="1124"/>
      <c r="BH42" s="1124"/>
      <c r="BI42" s="1124"/>
      <c r="BJ42" s="1124"/>
      <c r="BK42" s="1124"/>
      <c r="BL42" s="1124"/>
      <c r="BM42" s="1124"/>
      <c r="BN42" s="1124"/>
      <c r="BO42" s="1124"/>
      <c r="BP42" s="1124"/>
      <c r="BQ42" s="1124"/>
      <c r="BR42" s="1124"/>
      <c r="BS42" s="1125"/>
    </row>
    <row r="43" spans="1:74" s="4" customFormat="1" ht="15.75" customHeight="1" thickBot="1">
      <c r="A43" s="246"/>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row>
    <row r="44" spans="1:74" s="4" customFormat="1" ht="15" customHeight="1">
      <c r="A44" s="1051" t="s">
        <v>159</v>
      </c>
      <c r="B44" s="1052"/>
      <c r="C44" s="908" t="s">
        <v>160</v>
      </c>
      <c r="D44" s="908"/>
      <c r="E44" s="1057"/>
      <c r="F44" s="1060" t="s">
        <v>161</v>
      </c>
      <c r="G44" s="1061"/>
      <c r="H44" s="1061"/>
      <c r="I44" s="1061"/>
      <c r="J44" s="1061"/>
      <c r="K44" s="1061"/>
      <c r="L44" s="1062"/>
      <c r="M44" s="1060" t="s">
        <v>162</v>
      </c>
      <c r="N44" s="1061"/>
      <c r="O44" s="1061"/>
      <c r="P44" s="1061"/>
      <c r="Q44" s="1061"/>
      <c r="R44" s="1061"/>
      <c r="S44" s="1062"/>
      <c r="T44" s="1066" t="s">
        <v>163</v>
      </c>
      <c r="U44" s="1067"/>
      <c r="V44" s="1067"/>
      <c r="W44" s="1067"/>
      <c r="X44" s="1067"/>
      <c r="Y44" s="1067"/>
      <c r="Z44" s="1067"/>
      <c r="AA44" s="1067"/>
      <c r="AB44" s="1067"/>
      <c r="AC44" s="1067"/>
      <c r="AD44" s="1067"/>
      <c r="AE44" s="1067"/>
      <c r="AF44" s="1067"/>
      <c r="AG44" s="1067"/>
      <c r="AH44" s="1067"/>
      <c r="AI44" s="1067"/>
      <c r="AJ44" s="1067"/>
      <c r="AK44" s="1067"/>
      <c r="AL44" s="1067"/>
      <c r="AM44" s="1067"/>
      <c r="AN44" s="1067"/>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8"/>
      <c r="BK44" s="907" t="s">
        <v>164</v>
      </c>
      <c r="BL44" s="908"/>
      <c r="BM44" s="908"/>
      <c r="BN44" s="908"/>
      <c r="BO44" s="908"/>
      <c r="BP44" s="909"/>
      <c r="BQ44" s="27"/>
      <c r="BR44" s="27"/>
      <c r="BS44" s="27"/>
    </row>
    <row r="45" spans="1:74" s="4" customFormat="1" ht="15" customHeight="1">
      <c r="A45" s="1053"/>
      <c r="B45" s="1054"/>
      <c r="C45" s="1058"/>
      <c r="D45" s="1058"/>
      <c r="E45" s="1059"/>
      <c r="F45" s="1063"/>
      <c r="G45" s="1064"/>
      <c r="H45" s="1064"/>
      <c r="I45" s="1064"/>
      <c r="J45" s="1064"/>
      <c r="K45" s="1064"/>
      <c r="L45" s="1065"/>
      <c r="M45" s="1063"/>
      <c r="N45" s="1064"/>
      <c r="O45" s="1064"/>
      <c r="P45" s="1064"/>
      <c r="Q45" s="1064"/>
      <c r="R45" s="1064"/>
      <c r="S45" s="1065"/>
      <c r="T45" s="895" t="s">
        <v>165</v>
      </c>
      <c r="U45" s="896"/>
      <c r="V45" s="896"/>
      <c r="W45" s="896"/>
      <c r="X45" s="896"/>
      <c r="Y45" s="898"/>
      <c r="Z45" s="895" t="s">
        <v>166</v>
      </c>
      <c r="AA45" s="896"/>
      <c r="AB45" s="896"/>
      <c r="AC45" s="896"/>
      <c r="AD45" s="896"/>
      <c r="AE45" s="898"/>
      <c r="AF45" s="1069" t="s">
        <v>167</v>
      </c>
      <c r="AG45" s="1070"/>
      <c r="AH45" s="1070"/>
      <c r="AI45" s="1070"/>
      <c r="AJ45" s="1070"/>
      <c r="AK45" s="1070"/>
      <c r="AL45" s="1071"/>
      <c r="AM45" s="895" t="s">
        <v>168</v>
      </c>
      <c r="AN45" s="896"/>
      <c r="AO45" s="896"/>
      <c r="AP45" s="896"/>
      <c r="AQ45" s="896"/>
      <c r="AR45" s="898"/>
      <c r="AS45" s="895" t="s">
        <v>169</v>
      </c>
      <c r="AT45" s="896"/>
      <c r="AU45" s="896"/>
      <c r="AV45" s="896"/>
      <c r="AW45" s="896"/>
      <c r="AX45" s="898"/>
      <c r="AY45" s="895" t="s">
        <v>170</v>
      </c>
      <c r="AZ45" s="896"/>
      <c r="BA45" s="896"/>
      <c r="BB45" s="896"/>
      <c r="BC45" s="896"/>
      <c r="BD45" s="898"/>
      <c r="BE45" s="895" t="s">
        <v>171</v>
      </c>
      <c r="BF45" s="896"/>
      <c r="BG45" s="896"/>
      <c r="BH45" s="896"/>
      <c r="BI45" s="896"/>
      <c r="BJ45" s="898"/>
      <c r="BK45" s="1126"/>
      <c r="BL45" s="1058"/>
      <c r="BM45" s="1058"/>
      <c r="BN45" s="1058"/>
      <c r="BO45" s="1058"/>
      <c r="BP45" s="1127"/>
      <c r="BQ45" s="27"/>
      <c r="BR45" s="27"/>
      <c r="BS45" s="27"/>
    </row>
    <row r="46" spans="1:74" s="4" customFormat="1" ht="8.25" customHeight="1">
      <c r="A46" s="1053"/>
      <c r="B46" s="1054"/>
      <c r="C46" s="883" t="s">
        <v>172</v>
      </c>
      <c r="D46" s="884"/>
      <c r="E46" s="885"/>
      <c r="F46" s="1022" t="s">
        <v>58</v>
      </c>
      <c r="G46" s="1023"/>
      <c r="H46" s="1023"/>
      <c r="I46" s="1023"/>
      <c r="J46" s="1023"/>
      <c r="K46" s="1023"/>
      <c r="L46" s="1024"/>
      <c r="M46" s="1022" t="s">
        <v>58</v>
      </c>
      <c r="N46" s="1023"/>
      <c r="O46" s="1023"/>
      <c r="P46" s="1023"/>
      <c r="Q46" s="1023"/>
      <c r="R46" s="1023"/>
      <c r="S46" s="1024"/>
      <c r="T46" s="1022" t="s">
        <v>58</v>
      </c>
      <c r="U46" s="1023"/>
      <c r="V46" s="1023"/>
      <c r="W46" s="1023"/>
      <c r="X46" s="1023"/>
      <c r="Y46" s="1024"/>
      <c r="Z46" s="1022" t="s">
        <v>58</v>
      </c>
      <c r="AA46" s="1023"/>
      <c r="AB46" s="1023"/>
      <c r="AC46" s="1023"/>
      <c r="AD46" s="1023"/>
      <c r="AE46" s="1024"/>
      <c r="AF46" s="1022" t="s">
        <v>58</v>
      </c>
      <c r="AG46" s="1023"/>
      <c r="AH46" s="1023"/>
      <c r="AI46" s="1023"/>
      <c r="AJ46" s="1023"/>
      <c r="AK46" s="1023"/>
      <c r="AL46" s="1024"/>
      <c r="AM46" s="1022" t="s">
        <v>58</v>
      </c>
      <c r="AN46" s="1023"/>
      <c r="AO46" s="1023"/>
      <c r="AP46" s="1023"/>
      <c r="AQ46" s="1023"/>
      <c r="AR46" s="1024"/>
      <c r="AS46" s="1022" t="s">
        <v>58</v>
      </c>
      <c r="AT46" s="1023"/>
      <c r="AU46" s="1023"/>
      <c r="AV46" s="1023"/>
      <c r="AW46" s="1023"/>
      <c r="AX46" s="1024"/>
      <c r="AY46" s="1022" t="s">
        <v>58</v>
      </c>
      <c r="AZ46" s="1023"/>
      <c r="BA46" s="1023"/>
      <c r="BB46" s="1023"/>
      <c r="BC46" s="1023"/>
      <c r="BD46" s="1024"/>
      <c r="BE46" s="1022" t="s">
        <v>58</v>
      </c>
      <c r="BF46" s="1023"/>
      <c r="BG46" s="1023"/>
      <c r="BH46" s="1023"/>
      <c r="BI46" s="1023"/>
      <c r="BJ46" s="1024"/>
      <c r="BK46" s="1022" t="s">
        <v>58</v>
      </c>
      <c r="BL46" s="1023"/>
      <c r="BM46" s="1023"/>
      <c r="BN46" s="1023"/>
      <c r="BO46" s="1023"/>
      <c r="BP46" s="1131"/>
      <c r="BQ46" s="27"/>
      <c r="BR46" s="27"/>
      <c r="BS46" s="27"/>
      <c r="BU46" s="447">
        <f>IF(OR(M47="",T47="",Z47="",AF47="",AM47="",AS47="",AY47=""),1,0)</f>
        <v>1</v>
      </c>
      <c r="BV46" s="1118" t="str">
        <f>IF(BU46=1,"左の項目に入力漏れがあります。該当ない項目にはゼロを入力してください","")</f>
        <v>左の項目に入力漏れがあります。該当ない項目にはゼロを入力してください</v>
      </c>
    </row>
    <row r="47" spans="1:74" s="4" customFormat="1" ht="20.100000000000001" customHeight="1">
      <c r="A47" s="1053"/>
      <c r="B47" s="1054"/>
      <c r="C47" s="1126"/>
      <c r="D47" s="1058"/>
      <c r="E47" s="1059"/>
      <c r="F47" s="1031">
        <f>'様式第２号－１'!L60</f>
        <v>0</v>
      </c>
      <c r="G47" s="1032"/>
      <c r="H47" s="1032"/>
      <c r="I47" s="1032"/>
      <c r="J47" s="1032"/>
      <c r="K47" s="1032"/>
      <c r="L47" s="1033"/>
      <c r="M47" s="1028"/>
      <c r="N47" s="1029"/>
      <c r="O47" s="1029"/>
      <c r="P47" s="1029"/>
      <c r="Q47" s="1029"/>
      <c r="R47" s="1029"/>
      <c r="S47" s="1030"/>
      <c r="T47" s="1028"/>
      <c r="U47" s="1029"/>
      <c r="V47" s="1029"/>
      <c r="W47" s="1029"/>
      <c r="X47" s="1029"/>
      <c r="Y47" s="1030"/>
      <c r="Z47" s="1028"/>
      <c r="AA47" s="1029"/>
      <c r="AB47" s="1029"/>
      <c r="AC47" s="1029"/>
      <c r="AD47" s="1029"/>
      <c r="AE47" s="1030"/>
      <c r="AF47" s="1028"/>
      <c r="AG47" s="1029"/>
      <c r="AH47" s="1029"/>
      <c r="AI47" s="1029"/>
      <c r="AJ47" s="1029"/>
      <c r="AK47" s="1029"/>
      <c r="AL47" s="1030"/>
      <c r="AM47" s="1028"/>
      <c r="AN47" s="1029"/>
      <c r="AO47" s="1029"/>
      <c r="AP47" s="1029"/>
      <c r="AQ47" s="1029"/>
      <c r="AR47" s="1030"/>
      <c r="AS47" s="1028"/>
      <c r="AT47" s="1029"/>
      <c r="AU47" s="1029"/>
      <c r="AV47" s="1029"/>
      <c r="AW47" s="1029"/>
      <c r="AX47" s="1030"/>
      <c r="AY47" s="1028"/>
      <c r="AZ47" s="1029"/>
      <c r="BA47" s="1029"/>
      <c r="BB47" s="1029"/>
      <c r="BC47" s="1029"/>
      <c r="BD47" s="1030"/>
      <c r="BE47" s="1082">
        <f>SUM(T47:BD47)</f>
        <v>0</v>
      </c>
      <c r="BF47" s="1083"/>
      <c r="BG47" s="1083"/>
      <c r="BH47" s="1083"/>
      <c r="BI47" s="1083"/>
      <c r="BJ47" s="1084"/>
      <c r="BK47" s="1128">
        <f>SUM(F47,M47,BE47)</f>
        <v>0</v>
      </c>
      <c r="BL47" s="1129"/>
      <c r="BM47" s="1129"/>
      <c r="BN47" s="1129"/>
      <c r="BO47" s="1129"/>
      <c r="BP47" s="1130"/>
      <c r="BQ47" s="27"/>
      <c r="BR47" s="27"/>
      <c r="BS47" s="27"/>
      <c r="BU47" s="447"/>
      <c r="BV47" s="1119"/>
    </row>
    <row r="48" spans="1:74" s="4" customFormat="1" ht="20.100000000000001" customHeight="1">
      <c r="A48" s="1053"/>
      <c r="B48" s="1054"/>
      <c r="C48" s="895"/>
      <c r="D48" s="896"/>
      <c r="E48" s="898"/>
      <c r="F48" s="1025"/>
      <c r="G48" s="1026"/>
      <c r="H48" s="1026"/>
      <c r="I48" s="1026"/>
      <c r="J48" s="1026"/>
      <c r="K48" s="1026"/>
      <c r="L48" s="1027"/>
      <c r="M48" s="1021"/>
      <c r="N48" s="1010"/>
      <c r="O48" s="1010"/>
      <c r="P48" s="1010"/>
      <c r="Q48" s="1010"/>
      <c r="R48" s="1010"/>
      <c r="S48" s="1011"/>
      <c r="T48" s="1021"/>
      <c r="U48" s="1010"/>
      <c r="V48" s="1010"/>
      <c r="W48" s="1010"/>
      <c r="X48" s="1010"/>
      <c r="Y48" s="1011"/>
      <c r="Z48" s="1021"/>
      <c r="AA48" s="1010"/>
      <c r="AB48" s="1010"/>
      <c r="AC48" s="1010"/>
      <c r="AD48" s="1010"/>
      <c r="AE48" s="1011"/>
      <c r="AF48" s="1021"/>
      <c r="AG48" s="1010"/>
      <c r="AH48" s="1010"/>
      <c r="AI48" s="1010"/>
      <c r="AJ48" s="1010"/>
      <c r="AK48" s="1010"/>
      <c r="AL48" s="1011"/>
      <c r="AM48" s="1021"/>
      <c r="AN48" s="1010"/>
      <c r="AO48" s="1010"/>
      <c r="AP48" s="1010"/>
      <c r="AQ48" s="1010"/>
      <c r="AR48" s="1011"/>
      <c r="AS48" s="1021"/>
      <c r="AT48" s="1010"/>
      <c r="AU48" s="1010"/>
      <c r="AV48" s="1010"/>
      <c r="AW48" s="1010"/>
      <c r="AX48" s="1011"/>
      <c r="AY48" s="1021"/>
      <c r="AZ48" s="1010"/>
      <c r="BA48" s="1010"/>
      <c r="BB48" s="1010"/>
      <c r="BC48" s="1010"/>
      <c r="BD48" s="1011"/>
      <c r="BE48" s="1021"/>
      <c r="BF48" s="1010"/>
      <c r="BG48" s="1010"/>
      <c r="BH48" s="1010"/>
      <c r="BI48" s="1010"/>
      <c r="BJ48" s="1011"/>
      <c r="BK48" s="1021"/>
      <c r="BL48" s="1010"/>
      <c r="BM48" s="1010"/>
      <c r="BN48" s="1010"/>
      <c r="BO48" s="1010"/>
      <c r="BP48" s="1156"/>
      <c r="BQ48" s="27"/>
      <c r="BR48" s="27"/>
      <c r="BS48" s="27"/>
      <c r="BU48" s="447">
        <f>IF(AND(OR('様式第２号－１'!BQ11=TRUE,'様式第２号－１'!BR11=TRUE),(ROUNDDOWN(('様式第２号－１'!L51+'様式第２号－１'!AH51)*'様式第２号－１'!P17,0)&lt;&gt;'様式第２号－２'!BK47)),1,0)</f>
        <v>0</v>
      </c>
      <c r="BV48" s="446" t="str">
        <f>IF(BU48=1,"左の総事業費の額が、様式第２号ー１の総事業費に進捗率を乗じた額と一致してません","")</f>
        <v/>
      </c>
    </row>
    <row r="49" spans="1:82" s="4" customFormat="1" ht="20.100000000000001" customHeight="1" thickBot="1">
      <c r="A49" s="1055"/>
      <c r="B49" s="1056"/>
      <c r="C49" s="1043" t="s">
        <v>171</v>
      </c>
      <c r="D49" s="1044"/>
      <c r="E49" s="1045"/>
      <c r="F49" s="1046">
        <f>SUM(F47:L48)</f>
        <v>0</v>
      </c>
      <c r="G49" s="1047"/>
      <c r="H49" s="1047"/>
      <c r="I49" s="1047"/>
      <c r="J49" s="1047"/>
      <c r="K49" s="1047"/>
      <c r="L49" s="1048"/>
      <c r="M49" s="1046">
        <f>SUM(M47:S48)</f>
        <v>0</v>
      </c>
      <c r="N49" s="1047"/>
      <c r="O49" s="1047"/>
      <c r="P49" s="1047"/>
      <c r="Q49" s="1047"/>
      <c r="R49" s="1047"/>
      <c r="S49" s="1048"/>
      <c r="T49" s="1046">
        <f>SUM(T47:Y48)</f>
        <v>0</v>
      </c>
      <c r="U49" s="1047"/>
      <c r="V49" s="1047"/>
      <c r="W49" s="1047"/>
      <c r="X49" s="1047"/>
      <c r="Y49" s="1048"/>
      <c r="Z49" s="1046">
        <f>SUM(Z47:AE48)</f>
        <v>0</v>
      </c>
      <c r="AA49" s="1047"/>
      <c r="AB49" s="1047"/>
      <c r="AC49" s="1047"/>
      <c r="AD49" s="1047"/>
      <c r="AE49" s="1048"/>
      <c r="AF49" s="1046">
        <f>SUM(AF47:AL48)</f>
        <v>0</v>
      </c>
      <c r="AG49" s="1047"/>
      <c r="AH49" s="1047"/>
      <c r="AI49" s="1047"/>
      <c r="AJ49" s="1047"/>
      <c r="AK49" s="1047"/>
      <c r="AL49" s="1048"/>
      <c r="AM49" s="1046">
        <f>SUM(AM47:AR48)</f>
        <v>0</v>
      </c>
      <c r="AN49" s="1047"/>
      <c r="AO49" s="1047"/>
      <c r="AP49" s="1047"/>
      <c r="AQ49" s="1047"/>
      <c r="AR49" s="1048"/>
      <c r="AS49" s="1046">
        <f>SUM(AS47:AX48)</f>
        <v>0</v>
      </c>
      <c r="AT49" s="1047"/>
      <c r="AU49" s="1047"/>
      <c r="AV49" s="1047"/>
      <c r="AW49" s="1047"/>
      <c r="AX49" s="1048"/>
      <c r="AY49" s="1046">
        <f>SUM(AY47:BD48)</f>
        <v>0</v>
      </c>
      <c r="AZ49" s="1047"/>
      <c r="BA49" s="1047"/>
      <c r="BB49" s="1047"/>
      <c r="BC49" s="1047"/>
      <c r="BD49" s="1048"/>
      <c r="BE49" s="1046">
        <f>SUM(BE47:BJ48)</f>
        <v>0</v>
      </c>
      <c r="BF49" s="1047"/>
      <c r="BG49" s="1047"/>
      <c r="BH49" s="1047"/>
      <c r="BI49" s="1047"/>
      <c r="BJ49" s="1048"/>
      <c r="BK49" s="1154">
        <f>SUM(BK47:BP48)</f>
        <v>0</v>
      </c>
      <c r="BL49" s="1047"/>
      <c r="BM49" s="1047"/>
      <c r="BN49" s="1047"/>
      <c r="BO49" s="1047"/>
      <c r="BP49" s="1155"/>
      <c r="BQ49" s="27"/>
      <c r="BR49" s="27"/>
      <c r="BS49" s="27"/>
      <c r="BU49" s="447"/>
      <c r="BV49" s="446"/>
    </row>
    <row r="50" spans="1:82" s="4" customFormat="1" ht="15" customHeight="1">
      <c r="A50" s="1034" t="s">
        <v>173</v>
      </c>
      <c r="B50" s="908"/>
      <c r="C50" s="908"/>
      <c r="D50" s="908"/>
      <c r="E50" s="908"/>
      <c r="F50" s="908"/>
      <c r="G50" s="908"/>
      <c r="H50" s="908"/>
      <c r="I50" s="908"/>
      <c r="J50" s="908"/>
      <c r="K50" s="908"/>
      <c r="L50" s="908"/>
      <c r="M50" s="908"/>
      <c r="N50" s="1035"/>
      <c r="O50" s="1038"/>
      <c r="P50" s="1039"/>
      <c r="Q50" s="1039"/>
      <c r="R50" s="1039"/>
      <c r="S50" s="1039"/>
      <c r="T50" s="1039"/>
      <c r="U50" s="1039"/>
      <c r="V50" s="1040"/>
      <c r="W50" s="1072"/>
      <c r="X50" s="1073"/>
      <c r="Y50" s="1073"/>
      <c r="Z50" s="1073"/>
      <c r="AA50" s="1073"/>
      <c r="AB50" s="1073"/>
      <c r="AC50" s="1073"/>
      <c r="AD50" s="1073"/>
      <c r="AE50" s="1073"/>
      <c r="AF50" s="1073"/>
      <c r="AG50" s="1074"/>
      <c r="AH50" s="907" t="s">
        <v>175</v>
      </c>
      <c r="AI50" s="908"/>
      <c r="AJ50" s="908"/>
      <c r="AK50" s="908"/>
      <c r="AL50" s="908"/>
      <c r="AM50" s="908"/>
      <c r="AN50" s="908"/>
      <c r="AO50" s="908"/>
      <c r="AP50" s="908"/>
      <c r="AQ50" s="908"/>
      <c r="AR50" s="908"/>
      <c r="AS50" s="908"/>
      <c r="AT50" s="908"/>
      <c r="AU50" s="908"/>
      <c r="AV50" s="1049"/>
      <c r="AW50" s="1150"/>
      <c r="AX50" s="1039"/>
      <c r="AY50" s="1039"/>
      <c r="AZ50" s="1039"/>
      <c r="BA50" s="1039"/>
      <c r="BB50" s="1039"/>
      <c r="BC50" s="1039"/>
      <c r="BD50" s="1039"/>
      <c r="BE50" s="1151"/>
      <c r="BF50" s="1078"/>
      <c r="BG50" s="1073"/>
      <c r="BH50" s="1073"/>
      <c r="BI50" s="1073"/>
      <c r="BJ50" s="1073"/>
      <c r="BK50" s="1073"/>
      <c r="BL50" s="1073"/>
      <c r="BM50" s="1073"/>
      <c r="BN50" s="1073"/>
      <c r="BO50" s="1073"/>
      <c r="BP50" s="1079"/>
      <c r="BQ50" s="55"/>
      <c r="BR50" s="55"/>
      <c r="BS50" s="55"/>
      <c r="BT50" s="5"/>
      <c r="BU50" s="303">
        <f>IF(OR(O50="",AW50=""),1,0)</f>
        <v>1</v>
      </c>
      <c r="BV50" s="330" t="str">
        <f>IF(BU50=1,"左の項目に入力漏れがあります","")</f>
        <v>左の項目に入力漏れがあります</v>
      </c>
      <c r="BW50" s="5"/>
      <c r="BX50" s="5"/>
      <c r="BY50" s="5"/>
      <c r="BZ50" s="5"/>
      <c r="CA50" s="5"/>
      <c r="CB50" s="5"/>
      <c r="CC50" s="5"/>
      <c r="CD50" s="5"/>
    </row>
    <row r="51" spans="1:82" s="4" customFormat="1" ht="30.75" customHeight="1" thickBot="1">
      <c r="A51" s="1036"/>
      <c r="B51" s="912"/>
      <c r="C51" s="912"/>
      <c r="D51" s="912"/>
      <c r="E51" s="912"/>
      <c r="F51" s="912"/>
      <c r="G51" s="912"/>
      <c r="H51" s="912"/>
      <c r="I51" s="912"/>
      <c r="J51" s="912"/>
      <c r="K51" s="912"/>
      <c r="L51" s="912"/>
      <c r="M51" s="912"/>
      <c r="N51" s="1037"/>
      <c r="O51" s="1041"/>
      <c r="P51" s="587"/>
      <c r="Q51" s="587"/>
      <c r="R51" s="587"/>
      <c r="S51" s="587"/>
      <c r="T51" s="587"/>
      <c r="U51" s="587"/>
      <c r="V51" s="1042"/>
      <c r="W51" s="1075"/>
      <c r="X51" s="1076"/>
      <c r="Y51" s="1076"/>
      <c r="Z51" s="1076"/>
      <c r="AA51" s="1076"/>
      <c r="AB51" s="1076"/>
      <c r="AC51" s="1076"/>
      <c r="AD51" s="1076"/>
      <c r="AE51" s="1076"/>
      <c r="AF51" s="1076"/>
      <c r="AG51" s="1077"/>
      <c r="AH51" s="911"/>
      <c r="AI51" s="912"/>
      <c r="AJ51" s="912"/>
      <c r="AK51" s="912"/>
      <c r="AL51" s="912"/>
      <c r="AM51" s="912"/>
      <c r="AN51" s="912"/>
      <c r="AO51" s="912"/>
      <c r="AP51" s="912"/>
      <c r="AQ51" s="912"/>
      <c r="AR51" s="912"/>
      <c r="AS51" s="912"/>
      <c r="AT51" s="912"/>
      <c r="AU51" s="912"/>
      <c r="AV51" s="1050"/>
      <c r="AW51" s="1152"/>
      <c r="AX51" s="587"/>
      <c r="AY51" s="587"/>
      <c r="AZ51" s="587"/>
      <c r="BA51" s="587"/>
      <c r="BB51" s="587"/>
      <c r="BC51" s="587"/>
      <c r="BD51" s="587"/>
      <c r="BE51" s="1153"/>
      <c r="BF51" s="1080"/>
      <c r="BG51" s="1076"/>
      <c r="BH51" s="1076"/>
      <c r="BI51" s="1076"/>
      <c r="BJ51" s="1076"/>
      <c r="BK51" s="1076"/>
      <c r="BL51" s="1076"/>
      <c r="BM51" s="1076"/>
      <c r="BN51" s="1076"/>
      <c r="BO51" s="1076"/>
      <c r="BP51" s="1081"/>
      <c r="BQ51" s="55"/>
      <c r="BR51" s="55"/>
      <c r="BS51" s="55"/>
      <c r="BT51" s="5"/>
      <c r="BU51" s="303">
        <f>IF(OR(AND(O50="補正",W50=""),AND(AW50="補正",BF50="")),1,0)</f>
        <v>0</v>
      </c>
      <c r="BV51" s="330" t="str">
        <f>IF(BU51=1,"補正の月数を入力してください","")</f>
        <v/>
      </c>
      <c r="BW51" s="5"/>
      <c r="BX51" s="5"/>
      <c r="BY51" s="5"/>
      <c r="BZ51" s="5"/>
      <c r="CA51" s="5"/>
      <c r="CB51" s="5"/>
      <c r="CC51" s="5"/>
      <c r="CD51" s="5"/>
    </row>
  </sheetData>
  <mergeCells count="224">
    <mergeCell ref="BU48:BU49"/>
    <mergeCell ref="BV48:BV49"/>
    <mergeCell ref="AW50:BE51"/>
    <mergeCell ref="AM49:AR49"/>
    <mergeCell ref="AS49:AX49"/>
    <mergeCell ref="AY49:BD49"/>
    <mergeCell ref="BE49:BJ49"/>
    <mergeCell ref="BK49:BP49"/>
    <mergeCell ref="AM48:AR48"/>
    <mergeCell ref="AS48:AX48"/>
    <mergeCell ref="AY48:BD48"/>
    <mergeCell ref="BE48:BJ48"/>
    <mergeCell ref="BK48:BP48"/>
    <mergeCell ref="A32:BS32"/>
    <mergeCell ref="A14:B30"/>
    <mergeCell ref="BU3:BU4"/>
    <mergeCell ref="BV3:BV4"/>
    <mergeCell ref="C20:K20"/>
    <mergeCell ref="L20:T20"/>
    <mergeCell ref="U20:Y20"/>
    <mergeCell ref="Z20:AA20"/>
    <mergeCell ref="AQ20:AT20"/>
    <mergeCell ref="AY20:BD20"/>
    <mergeCell ref="U24:Y24"/>
    <mergeCell ref="Z30:AA30"/>
    <mergeCell ref="U28:Y28"/>
    <mergeCell ref="Z28:AA28"/>
    <mergeCell ref="U29:Y29"/>
    <mergeCell ref="Z29:AA29"/>
    <mergeCell ref="C25:T25"/>
    <mergeCell ref="C30:T30"/>
    <mergeCell ref="U30:Y30"/>
    <mergeCell ref="BV15:BV16"/>
    <mergeCell ref="BU15:BU16"/>
    <mergeCell ref="BV18:BV19"/>
    <mergeCell ref="BU18:BU19"/>
    <mergeCell ref="AN30:AP30"/>
    <mergeCell ref="BU46:BU47"/>
    <mergeCell ref="BV46:BV47"/>
    <mergeCell ref="BE46:BJ46"/>
    <mergeCell ref="A33:BS42"/>
    <mergeCell ref="BK44:BP45"/>
    <mergeCell ref="F46:L46"/>
    <mergeCell ref="M46:S46"/>
    <mergeCell ref="T46:Y46"/>
    <mergeCell ref="Z46:AE46"/>
    <mergeCell ref="AM45:AR45"/>
    <mergeCell ref="AS45:AX45"/>
    <mergeCell ref="AY45:BD45"/>
    <mergeCell ref="BE45:BJ45"/>
    <mergeCell ref="BK47:BP47"/>
    <mergeCell ref="C46:E47"/>
    <mergeCell ref="AM46:AR46"/>
    <mergeCell ref="AS46:AX46"/>
    <mergeCell ref="AY46:BD46"/>
    <mergeCell ref="BK46:BP46"/>
    <mergeCell ref="V1:BS1"/>
    <mergeCell ref="Z23:AA23"/>
    <mergeCell ref="AD23:BR26"/>
    <mergeCell ref="C21:K21"/>
    <mergeCell ref="L21:T21"/>
    <mergeCell ref="U21:Y21"/>
    <mergeCell ref="Z21:AA21"/>
    <mergeCell ref="AQ29:AT29"/>
    <mergeCell ref="AY29:BD29"/>
    <mergeCell ref="C24:K24"/>
    <mergeCell ref="L24:T24"/>
    <mergeCell ref="C28:T28"/>
    <mergeCell ref="Z24:AA24"/>
    <mergeCell ref="U25:Y25"/>
    <mergeCell ref="Z25:AA25"/>
    <mergeCell ref="E29:H29"/>
    <mergeCell ref="I29:T29"/>
    <mergeCell ref="AN28:AP28"/>
    <mergeCell ref="C22:K22"/>
    <mergeCell ref="L22:T22"/>
    <mergeCell ref="U22:Y22"/>
    <mergeCell ref="Z22:AA22"/>
    <mergeCell ref="C23:K23"/>
    <mergeCell ref="L23:T23"/>
    <mergeCell ref="U23:Y23"/>
    <mergeCell ref="C26:T26"/>
    <mergeCell ref="U26:Y26"/>
    <mergeCell ref="Z26:AA26"/>
    <mergeCell ref="C27:T27"/>
    <mergeCell ref="U27:Y27"/>
    <mergeCell ref="Z27:AA27"/>
    <mergeCell ref="AY18:BD18"/>
    <mergeCell ref="C19:K19"/>
    <mergeCell ref="U19:Y19"/>
    <mergeCell ref="Z19:AA19"/>
    <mergeCell ref="AQ19:AT19"/>
    <mergeCell ref="AY19:BD19"/>
    <mergeCell ref="A50:N51"/>
    <mergeCell ref="O50:V51"/>
    <mergeCell ref="C49:E49"/>
    <mergeCell ref="F49:L49"/>
    <mergeCell ref="M49:S49"/>
    <mergeCell ref="T49:Y49"/>
    <mergeCell ref="Z49:AE49"/>
    <mergeCell ref="AF49:AL49"/>
    <mergeCell ref="AH50:AV51"/>
    <mergeCell ref="A44:B49"/>
    <mergeCell ref="C44:E45"/>
    <mergeCell ref="F44:L45"/>
    <mergeCell ref="M44:S45"/>
    <mergeCell ref="T44:BJ44"/>
    <mergeCell ref="T45:Y45"/>
    <mergeCell ref="Z45:AE45"/>
    <mergeCell ref="AF45:AL45"/>
    <mergeCell ref="T47:Y47"/>
    <mergeCell ref="W50:AG51"/>
    <mergeCell ref="BF50:BP51"/>
    <mergeCell ref="AM47:AR47"/>
    <mergeCell ref="AS47:AX47"/>
    <mergeCell ref="AY47:BD47"/>
    <mergeCell ref="BE47:BJ47"/>
    <mergeCell ref="AF48:AL48"/>
    <mergeCell ref="AF46:AL46"/>
    <mergeCell ref="C48:E48"/>
    <mergeCell ref="F48:L48"/>
    <mergeCell ref="M48:S48"/>
    <mergeCell ref="T48:Y48"/>
    <mergeCell ref="Z48:AE48"/>
    <mergeCell ref="Z47:AE47"/>
    <mergeCell ref="AF47:AL47"/>
    <mergeCell ref="F47:L47"/>
    <mergeCell ref="M47:S47"/>
    <mergeCell ref="C17:K17"/>
    <mergeCell ref="L17:T17"/>
    <mergeCell ref="U17:Y17"/>
    <mergeCell ref="Z17:AA17"/>
    <mergeCell ref="C18:K18"/>
    <mergeCell ref="L18:T19"/>
    <mergeCell ref="U18:Y18"/>
    <mergeCell ref="Z18:AA18"/>
    <mergeCell ref="AQ18:AT18"/>
    <mergeCell ref="AH11:BH12"/>
    <mergeCell ref="AB12:AG12"/>
    <mergeCell ref="C14:K14"/>
    <mergeCell ref="L14:T14"/>
    <mergeCell ref="U14:AA14"/>
    <mergeCell ref="AB14:BS14"/>
    <mergeCell ref="C15:K15"/>
    <mergeCell ref="C16:K16"/>
    <mergeCell ref="U16:Y16"/>
    <mergeCell ref="Z16:AA16"/>
    <mergeCell ref="AQ16:AT16"/>
    <mergeCell ref="AY16:BD16"/>
    <mergeCell ref="G12:S12"/>
    <mergeCell ref="AQ15:AT15"/>
    <mergeCell ref="AY15:BD15"/>
    <mergeCell ref="L15:T16"/>
    <mergeCell ref="U15:Y15"/>
    <mergeCell ref="Z15:AA15"/>
    <mergeCell ref="AB15:AO15"/>
    <mergeCell ref="AB16:AO16"/>
    <mergeCell ref="G10:AA10"/>
    <mergeCell ref="AB10:AG10"/>
    <mergeCell ref="C9:F12"/>
    <mergeCell ref="G9:I9"/>
    <mergeCell ref="J9:L9"/>
    <mergeCell ref="M9:O9"/>
    <mergeCell ref="P9:R9"/>
    <mergeCell ref="S9:U9"/>
    <mergeCell ref="G11:AA11"/>
    <mergeCell ref="AB11:AG11"/>
    <mergeCell ref="Y9:AA9"/>
    <mergeCell ref="AZ7:BB7"/>
    <mergeCell ref="BC7:BH7"/>
    <mergeCell ref="AB8:AG8"/>
    <mergeCell ref="AK8:BB8"/>
    <mergeCell ref="BC6:BH6"/>
    <mergeCell ref="AB9:AG9"/>
    <mergeCell ref="AK9:BB9"/>
    <mergeCell ref="BC8:BH8"/>
    <mergeCell ref="BC9:BH9"/>
    <mergeCell ref="AK5:AS5"/>
    <mergeCell ref="AT5:AV5"/>
    <mergeCell ref="AW5:AY5"/>
    <mergeCell ref="G7:I7"/>
    <mergeCell ref="J7:L7"/>
    <mergeCell ref="M7:O7"/>
    <mergeCell ref="P7:R7"/>
    <mergeCell ref="S7:U7"/>
    <mergeCell ref="V7:X7"/>
    <mergeCell ref="Y7:AA7"/>
    <mergeCell ref="AB7:AG7"/>
    <mergeCell ref="AK7:AS7"/>
    <mergeCell ref="AT7:AV7"/>
    <mergeCell ref="AW7:AY7"/>
    <mergeCell ref="Y6:AA6"/>
    <mergeCell ref="AB6:AG6"/>
    <mergeCell ref="S5:U5"/>
    <mergeCell ref="V5:X5"/>
    <mergeCell ref="Y5:AA5"/>
    <mergeCell ref="AB5:AG5"/>
    <mergeCell ref="AH5:AJ9"/>
    <mergeCell ref="V6:X6"/>
    <mergeCell ref="V9:X9"/>
    <mergeCell ref="C6:F8"/>
    <mergeCell ref="G6:I6"/>
    <mergeCell ref="J6:L6"/>
    <mergeCell ref="M6:O6"/>
    <mergeCell ref="P6:R6"/>
    <mergeCell ref="S6:U6"/>
    <mergeCell ref="BD2:BS3"/>
    <mergeCell ref="A3:G3"/>
    <mergeCell ref="H3:V3"/>
    <mergeCell ref="W3:AC3"/>
    <mergeCell ref="AD3:AW3"/>
    <mergeCell ref="A5:B12"/>
    <mergeCell ref="C5:F5"/>
    <mergeCell ref="G5:I5"/>
    <mergeCell ref="J5:L5"/>
    <mergeCell ref="M5:O5"/>
    <mergeCell ref="AZ5:BB5"/>
    <mergeCell ref="BC5:BH5"/>
    <mergeCell ref="BI5:BS12"/>
    <mergeCell ref="AK6:AS6"/>
    <mergeCell ref="AT6:AV6"/>
    <mergeCell ref="AW6:AY6"/>
    <mergeCell ref="AZ6:BB6"/>
    <mergeCell ref="P5:R5"/>
  </mergeCells>
  <phoneticPr fontId="1"/>
  <conditionalFormatting sqref="V1">
    <cfRule type="containsText" dxfId="27" priority="1" operator="containsText" text="エラー">
      <formula>NOT(ISERROR(SEARCH("エラー",V1)))</formula>
    </cfRule>
  </conditionalFormatting>
  <conditionalFormatting sqref="W50:AG51">
    <cfRule type="expression" dxfId="26" priority="3">
      <formula>$O$50="当初"</formula>
    </cfRule>
  </conditionalFormatting>
  <conditionalFormatting sqref="AH5:BH12">
    <cfRule type="expression" dxfId="25" priority="4">
      <formula>$BT$7=0</formula>
    </cfRule>
  </conditionalFormatting>
  <conditionalFormatting sqref="BF50:BP51">
    <cfRule type="expression" dxfId="24" priority="2">
      <formula>$AW$50="当初"</formula>
    </cfRule>
  </conditionalFormatting>
  <dataValidations count="4">
    <dataValidation type="whole" allowBlank="1" showInputMessage="1" showErrorMessage="1" error="整数のみ入力してください" prompt="補正の場合、何月補正か月数のみ整数で入力してください" sqref="W50:AG51 BF50:BP51" xr:uid="{D9E1B298-4609-4E72-8550-8CD2E69F5C55}">
      <formula1>1</formula1>
      <formula2>12</formula2>
    </dataValidation>
    <dataValidation type="whole" operator="greaterThanOrEqual" allowBlank="1" showInputMessage="1" showErrorMessage="1" error="整数のみ入力してください" sqref="J6:AA7 J9:AA9 AB10:AG12 AT6:BB7" xr:uid="{E913D153-6965-46C0-9199-2A21147A0D50}">
      <formula1>0</formula1>
    </dataValidation>
    <dataValidation type="decimal" operator="greaterThanOrEqual" allowBlank="1" showInputMessage="1" showErrorMessage="1" error="数値のみ入力してください" sqref="U15:Y16 U18:Y19 U21:Y29" xr:uid="{5CC4E953-EA10-4CFD-8790-059ECB3D2CC6}">
      <formula1>0</formula1>
    </dataValidation>
    <dataValidation allowBlank="1" showInputMessage="1" showErrorMessage="1" prompt="最低基準は、定員の数値から自動計算しています。_x000a_各自治体の条例により、上記と異なる最低基準がある場合、（　）の定員数は手打ちでゼロにして、補足等で記載をお願いします。_x000a__x000a_例）乳児室・ほふく室とも3.3㎡としている場合、1.65㎡の（　）の人数を手打ちでゼロに変更し、乳児室・ほふく室とも3.3㎡としている旨を補足等の欄に記載。" sqref="AD23:BR26 AB14:BS14" xr:uid="{DF055445-8436-457E-8CC9-AEF6CD782958}"/>
  </dataValidations>
  <printOptions horizontalCentered="1" verticalCentered="1"/>
  <pageMargins left="0.59055118110236227" right="0.39370078740157483" top="0.39370078740157483" bottom="0.19685039370078741" header="0.51181102362204722" footer="0.51181102362204722"/>
  <pageSetup paperSize="9" scale="78"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3927869-AA29-4065-B2DF-6913C39629FC}">
          <x14:formula1>
            <xm:f>選択リスト!$S$2:$S$3</xm:f>
          </x14:formula1>
          <xm:sqref>L17:T17 L20:T23 AN28:AP28 AN30:AP30</xm:sqref>
        </x14:dataValidation>
        <x14:dataValidation type="list" allowBlank="1" showInputMessage="1" showErrorMessage="1" xr:uid="{E54C6C59-1736-458D-A6D2-C9A874EB9FBC}">
          <x14:formula1>
            <xm:f>選択リスト!$T$2:$T$3</xm:f>
          </x14:formula1>
          <xm:sqref>O50:V51 AW50:BE51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12C86-9666-4DDB-B648-7BCBCF4CC4A7}">
  <sheetPr>
    <pageSetUpPr fitToPage="1"/>
  </sheetPr>
  <dimension ref="A1:AG94"/>
  <sheetViews>
    <sheetView view="pageBreakPreview" topLeftCell="A33" zoomScale="115" zoomScaleNormal="100" zoomScaleSheetLayoutView="115" workbookViewId="0">
      <selection activeCell="A93" sqref="A93"/>
    </sheetView>
  </sheetViews>
  <sheetFormatPr defaultColWidth="8" defaultRowHeight="12"/>
  <cols>
    <col min="1" max="1" width="9" style="386" customWidth="1"/>
    <col min="2" max="9" width="8" style="386"/>
    <col min="10" max="10" width="16" style="386" customWidth="1"/>
    <col min="11" max="16384" width="8" style="386"/>
  </cols>
  <sheetData>
    <row r="1" spans="1:10">
      <c r="A1" s="385" t="s">
        <v>547</v>
      </c>
      <c r="B1" s="385"/>
    </row>
    <row r="2" spans="1:10" ht="5.0999999999999996" customHeight="1"/>
    <row r="3" spans="1:10">
      <c r="A3" s="386" t="s">
        <v>548</v>
      </c>
    </row>
    <row r="4" spans="1:10">
      <c r="A4" s="386" t="s">
        <v>549</v>
      </c>
    </row>
    <row r="5" spans="1:10" ht="5.0999999999999996" customHeight="1"/>
    <row r="6" spans="1:10">
      <c r="A6" s="385" t="s">
        <v>550</v>
      </c>
    </row>
    <row r="7" spans="1:10">
      <c r="A7" s="386" t="s">
        <v>551</v>
      </c>
    </row>
    <row r="8" spans="1:10">
      <c r="A8" s="386" t="s">
        <v>552</v>
      </c>
    </row>
    <row r="9" spans="1:10">
      <c r="A9" s="386" t="s">
        <v>553</v>
      </c>
    </row>
    <row r="10" spans="1:10">
      <c r="A10" s="386" t="s">
        <v>554</v>
      </c>
    </row>
    <row r="11" spans="1:10">
      <c r="A11" s="386" t="s">
        <v>555</v>
      </c>
    </row>
    <row r="12" spans="1:10">
      <c r="A12" s="386" t="s">
        <v>556</v>
      </c>
    </row>
    <row r="13" spans="1:10">
      <c r="A13" s="1157" t="s">
        <v>661</v>
      </c>
      <c r="B13" s="1157"/>
      <c r="C13" s="1157"/>
      <c r="D13" s="1157"/>
      <c r="E13" s="1157"/>
      <c r="F13" s="1157"/>
      <c r="G13" s="1157"/>
      <c r="H13" s="1157"/>
      <c r="I13" s="1157"/>
      <c r="J13" s="1157"/>
    </row>
    <row r="14" spans="1:10">
      <c r="A14" s="386" t="s">
        <v>557</v>
      </c>
    </row>
    <row r="15" spans="1:10">
      <c r="A15" s="386" t="s">
        <v>558</v>
      </c>
    </row>
    <row r="16" spans="1:10">
      <c r="A16" s="386" t="s">
        <v>559</v>
      </c>
    </row>
    <row r="17" spans="1:1">
      <c r="A17" s="386" t="s">
        <v>560</v>
      </c>
    </row>
    <row r="18" spans="1:1">
      <c r="A18" s="386" t="s">
        <v>561</v>
      </c>
    </row>
    <row r="19" spans="1:1">
      <c r="A19" s="386" t="s">
        <v>562</v>
      </c>
    </row>
    <row r="20" spans="1:1">
      <c r="A20" s="386" t="s">
        <v>563</v>
      </c>
    </row>
    <row r="21" spans="1:1">
      <c r="A21" s="386" t="s">
        <v>564</v>
      </c>
    </row>
    <row r="22" spans="1:1">
      <c r="A22" s="386" t="s">
        <v>565</v>
      </c>
    </row>
    <row r="23" spans="1:1">
      <c r="A23" s="386" t="s">
        <v>566</v>
      </c>
    </row>
    <row r="24" spans="1:1" ht="5.0999999999999996" customHeight="1"/>
    <row r="25" spans="1:1" ht="11.25" customHeight="1">
      <c r="A25" s="386" t="s">
        <v>567</v>
      </c>
    </row>
    <row r="26" spans="1:1" ht="11.25" customHeight="1">
      <c r="A26" s="386" t="s">
        <v>568</v>
      </c>
    </row>
    <row r="27" spans="1:1" ht="11.25" customHeight="1">
      <c r="A27" s="386" t="s">
        <v>569</v>
      </c>
    </row>
    <row r="28" spans="1:1" ht="11.25" customHeight="1">
      <c r="A28" s="386" t="s">
        <v>570</v>
      </c>
    </row>
    <row r="29" spans="1:1" ht="11.25" customHeight="1">
      <c r="A29" s="386" t="s">
        <v>571</v>
      </c>
    </row>
    <row r="30" spans="1:1" ht="5.0999999999999996" customHeight="1"/>
    <row r="31" spans="1:1">
      <c r="A31" s="386" t="s">
        <v>572</v>
      </c>
    </row>
    <row r="32" spans="1:1">
      <c r="A32" s="386" t="s">
        <v>573</v>
      </c>
    </row>
    <row r="33" spans="1:31">
      <c r="A33" s="386" t="s">
        <v>574</v>
      </c>
    </row>
    <row r="34" spans="1:31">
      <c r="A34" s="386" t="s">
        <v>575</v>
      </c>
    </row>
    <row r="35" spans="1:31">
      <c r="A35" s="386" t="s">
        <v>576</v>
      </c>
    </row>
    <row r="36" spans="1:31">
      <c r="A36" s="386" t="s">
        <v>577</v>
      </c>
    </row>
    <row r="37" spans="1:31">
      <c r="A37" s="386" t="s">
        <v>578</v>
      </c>
    </row>
    <row r="38" spans="1:31">
      <c r="A38" s="386" t="s">
        <v>579</v>
      </c>
    </row>
    <row r="39" spans="1:31">
      <c r="A39" s="386" t="s">
        <v>580</v>
      </c>
    </row>
    <row r="40" spans="1:31">
      <c r="A40" s="386" t="s">
        <v>581</v>
      </c>
    </row>
    <row r="41" spans="1:31">
      <c r="A41" s="386" t="s">
        <v>582</v>
      </c>
    </row>
    <row r="42" spans="1:31" ht="5.0999999999999996" customHeight="1">
      <c r="A42" s="386" t="s">
        <v>583</v>
      </c>
    </row>
    <row r="43" spans="1:31">
      <c r="A43" s="386" t="s">
        <v>584</v>
      </c>
    </row>
    <row r="44" spans="1:31">
      <c r="A44" s="1158" t="s">
        <v>160</v>
      </c>
      <c r="B44" s="1158"/>
      <c r="C44" s="1158"/>
      <c r="D44" s="1159" t="s">
        <v>585</v>
      </c>
      <c r="E44" s="1160"/>
      <c r="F44" s="1160"/>
      <c r="G44" s="1160"/>
      <c r="H44" s="1160"/>
      <c r="I44" s="1160"/>
      <c r="J44" s="1161"/>
      <c r="K44" s="387"/>
      <c r="L44" s="387"/>
      <c r="M44" s="388"/>
      <c r="N44" s="389"/>
      <c r="O44" s="1162"/>
      <c r="P44" s="1162"/>
      <c r="Q44" s="1162"/>
      <c r="R44" s="1162"/>
      <c r="S44" s="1162"/>
      <c r="T44" s="1162"/>
      <c r="U44" s="1162"/>
      <c r="V44" s="1162"/>
      <c r="W44" s="1162"/>
      <c r="X44" s="1162"/>
      <c r="Y44" s="1162"/>
      <c r="Z44" s="1162"/>
      <c r="AA44" s="1162"/>
      <c r="AB44" s="1162"/>
      <c r="AC44" s="1162"/>
      <c r="AD44" s="1162"/>
      <c r="AE44" s="1162"/>
    </row>
    <row r="45" spans="1:31">
      <c r="A45" s="1158" t="s">
        <v>586</v>
      </c>
      <c r="B45" s="1158"/>
      <c r="C45" s="1158"/>
      <c r="D45" s="1163" t="s">
        <v>587</v>
      </c>
      <c r="E45" s="1164"/>
      <c r="F45" s="1164"/>
      <c r="G45" s="1164"/>
      <c r="H45" s="1164"/>
      <c r="I45" s="1164"/>
      <c r="J45" s="1165"/>
      <c r="K45" s="387"/>
      <c r="L45" s="387"/>
      <c r="M45" s="388"/>
      <c r="N45" s="389"/>
      <c r="O45" s="1162"/>
      <c r="P45" s="1162"/>
      <c r="Q45" s="1162"/>
      <c r="R45" s="1166"/>
      <c r="S45" s="1166"/>
      <c r="T45" s="1166"/>
      <c r="U45" s="1166"/>
      <c r="V45" s="1166"/>
      <c r="W45" s="1166"/>
      <c r="X45" s="1166"/>
      <c r="Y45" s="1166"/>
      <c r="Z45" s="1166"/>
      <c r="AA45" s="1166"/>
      <c r="AB45" s="1166"/>
      <c r="AC45" s="1166"/>
      <c r="AD45" s="1166"/>
      <c r="AE45" s="1166"/>
    </row>
    <row r="46" spans="1:31">
      <c r="A46" s="1158" t="s">
        <v>588</v>
      </c>
      <c r="B46" s="1158"/>
      <c r="C46" s="1158"/>
      <c r="D46" s="1163" t="s">
        <v>589</v>
      </c>
      <c r="E46" s="1164"/>
      <c r="F46" s="1164"/>
      <c r="G46" s="1164"/>
      <c r="H46" s="1164"/>
      <c r="I46" s="1164"/>
      <c r="J46" s="1165"/>
      <c r="K46" s="387"/>
      <c r="L46" s="387"/>
      <c r="M46" s="388"/>
      <c r="N46" s="389"/>
      <c r="O46" s="1162"/>
      <c r="P46" s="1162"/>
      <c r="Q46" s="1162"/>
      <c r="R46" s="1166"/>
      <c r="S46" s="1166"/>
      <c r="T46" s="1166"/>
      <c r="U46" s="1166"/>
      <c r="V46" s="1166"/>
      <c r="W46" s="1166"/>
      <c r="X46" s="1166"/>
      <c r="Y46" s="1166"/>
      <c r="Z46" s="1166"/>
      <c r="AA46" s="1166"/>
      <c r="AB46" s="1166"/>
      <c r="AC46" s="1166"/>
      <c r="AD46" s="1166"/>
      <c r="AE46" s="1166"/>
    </row>
    <row r="47" spans="1:31" s="393" customFormat="1" ht="12" customHeight="1">
      <c r="A47" s="1158" t="s">
        <v>590</v>
      </c>
      <c r="B47" s="1158"/>
      <c r="C47" s="1158"/>
      <c r="D47" s="1167" t="s">
        <v>591</v>
      </c>
      <c r="E47" s="1168"/>
      <c r="F47" s="1168"/>
      <c r="G47" s="1168"/>
      <c r="H47" s="1168"/>
      <c r="I47" s="1168"/>
      <c r="J47" s="1169"/>
      <c r="K47" s="390"/>
      <c r="L47" s="390"/>
      <c r="M47" s="391"/>
      <c r="N47" s="392"/>
      <c r="O47" s="1170"/>
      <c r="P47" s="1170"/>
      <c r="Q47" s="1170"/>
      <c r="R47" s="1171"/>
      <c r="S47" s="1171"/>
      <c r="T47" s="1171"/>
      <c r="U47" s="1171"/>
      <c r="V47" s="1171"/>
      <c r="W47" s="1171"/>
      <c r="X47" s="1171"/>
      <c r="Y47" s="1171"/>
      <c r="Z47" s="1171"/>
      <c r="AA47" s="1171"/>
      <c r="AB47" s="1171"/>
      <c r="AC47" s="1171"/>
      <c r="AD47" s="1171"/>
      <c r="AE47" s="1171"/>
    </row>
    <row r="48" spans="1:31" s="393" customFormat="1" ht="12" customHeight="1">
      <c r="A48" s="1158" t="s">
        <v>592</v>
      </c>
      <c r="B48" s="1158"/>
      <c r="C48" s="1158"/>
      <c r="D48" s="1167" t="s">
        <v>593</v>
      </c>
      <c r="E48" s="1168"/>
      <c r="F48" s="1168"/>
      <c r="G48" s="1168"/>
      <c r="H48" s="1168"/>
      <c r="I48" s="1168"/>
      <c r="J48" s="1169"/>
      <c r="K48" s="390"/>
      <c r="L48" s="390"/>
      <c r="M48" s="391"/>
      <c r="N48" s="392"/>
      <c r="O48" s="1170"/>
      <c r="P48" s="1170"/>
      <c r="Q48" s="1170"/>
      <c r="R48" s="1171"/>
      <c r="S48" s="1171"/>
      <c r="T48" s="1171"/>
      <c r="U48" s="1171"/>
      <c r="V48" s="1171"/>
      <c r="W48" s="1171"/>
      <c r="X48" s="1171"/>
      <c r="Y48" s="1171"/>
      <c r="Z48" s="1171"/>
      <c r="AA48" s="1171"/>
      <c r="AB48" s="1171"/>
      <c r="AC48" s="1171"/>
      <c r="AD48" s="1171"/>
      <c r="AE48" s="1171"/>
    </row>
    <row r="49" spans="1:33" ht="12" customHeight="1">
      <c r="A49" s="1159" t="s">
        <v>594</v>
      </c>
      <c r="B49" s="1160"/>
      <c r="C49" s="1161"/>
      <c r="D49" s="1167" t="s">
        <v>595</v>
      </c>
      <c r="E49" s="1168"/>
      <c r="F49" s="1168"/>
      <c r="G49" s="1168"/>
      <c r="H49" s="1168"/>
      <c r="I49" s="1168"/>
      <c r="J49" s="1169"/>
      <c r="K49" s="390"/>
      <c r="L49" s="390"/>
      <c r="M49" s="391"/>
      <c r="O49" s="1162"/>
      <c r="P49" s="1162"/>
      <c r="Q49" s="1162"/>
      <c r="R49" s="1166"/>
      <c r="S49" s="1166"/>
      <c r="T49" s="1166"/>
      <c r="U49" s="1166"/>
      <c r="V49" s="1166"/>
      <c r="W49" s="1166"/>
      <c r="X49" s="1166"/>
      <c r="Y49" s="1166"/>
      <c r="Z49" s="1166"/>
      <c r="AA49" s="1166"/>
      <c r="AB49" s="1166"/>
      <c r="AC49" s="1166"/>
      <c r="AD49" s="1166"/>
      <c r="AE49" s="1166"/>
    </row>
    <row r="50" spans="1:33" ht="12" customHeight="1">
      <c r="A50" s="1159" t="s">
        <v>451</v>
      </c>
      <c r="B50" s="1160"/>
      <c r="C50" s="1161"/>
      <c r="D50" s="1167" t="s">
        <v>596</v>
      </c>
      <c r="E50" s="1168"/>
      <c r="F50" s="1168"/>
      <c r="G50" s="1168"/>
      <c r="H50" s="1168"/>
      <c r="I50" s="1168"/>
      <c r="J50" s="1169"/>
      <c r="K50" s="390"/>
      <c r="L50" s="390"/>
      <c r="M50" s="391"/>
      <c r="O50" s="394"/>
      <c r="P50" s="394"/>
      <c r="Q50" s="394"/>
      <c r="R50" s="395"/>
      <c r="S50" s="395"/>
      <c r="T50" s="395"/>
      <c r="U50" s="395"/>
      <c r="V50" s="395"/>
      <c r="W50" s="395"/>
      <c r="X50" s="395"/>
      <c r="Y50" s="395"/>
      <c r="Z50" s="395"/>
      <c r="AA50" s="395"/>
      <c r="AB50" s="395"/>
      <c r="AC50" s="395"/>
      <c r="AD50" s="395"/>
      <c r="AE50" s="395"/>
    </row>
    <row r="51" spans="1:33" ht="12" customHeight="1">
      <c r="A51" s="1158" t="s">
        <v>586</v>
      </c>
      <c r="B51" s="1158"/>
      <c r="C51" s="1158"/>
      <c r="D51" s="1163" t="s">
        <v>587</v>
      </c>
      <c r="E51" s="1164"/>
      <c r="F51" s="1164"/>
      <c r="G51" s="1164"/>
      <c r="H51" s="1164"/>
      <c r="I51" s="1164"/>
      <c r="J51" s="1165"/>
      <c r="K51" s="390"/>
      <c r="L51" s="390"/>
      <c r="M51" s="391"/>
      <c r="O51" s="394"/>
      <c r="P51" s="394"/>
      <c r="Q51" s="394"/>
      <c r="R51" s="395"/>
      <c r="S51" s="395"/>
      <c r="T51" s="395"/>
      <c r="U51" s="395"/>
      <c r="V51" s="395"/>
      <c r="W51" s="395"/>
      <c r="X51" s="395"/>
      <c r="Y51" s="395"/>
      <c r="Z51" s="395"/>
      <c r="AA51" s="395"/>
      <c r="AB51" s="395"/>
      <c r="AC51" s="395"/>
      <c r="AD51" s="395"/>
      <c r="AE51" s="395"/>
    </row>
    <row r="52" spans="1:33" ht="12" customHeight="1">
      <c r="A52" s="1172" t="s">
        <v>597</v>
      </c>
      <c r="B52" s="1173"/>
      <c r="C52" s="1174"/>
      <c r="D52" s="1167" t="s">
        <v>598</v>
      </c>
      <c r="E52" s="1168"/>
      <c r="F52" s="1168"/>
      <c r="G52" s="1168"/>
      <c r="H52" s="1168"/>
      <c r="I52" s="1168"/>
      <c r="J52" s="1169"/>
      <c r="K52" s="390"/>
      <c r="L52" s="390"/>
      <c r="M52" s="391"/>
      <c r="O52" s="394"/>
      <c r="P52" s="394"/>
      <c r="Q52" s="394"/>
      <c r="R52" s="395"/>
      <c r="S52" s="395"/>
      <c r="T52" s="395"/>
      <c r="U52" s="395"/>
      <c r="V52" s="395"/>
      <c r="W52" s="395"/>
      <c r="X52" s="395"/>
      <c r="Y52" s="395"/>
      <c r="Z52" s="395"/>
      <c r="AA52" s="395"/>
      <c r="AB52" s="395"/>
      <c r="AC52" s="395"/>
      <c r="AD52" s="395"/>
      <c r="AE52" s="395"/>
    </row>
    <row r="53" spans="1:33" ht="12" customHeight="1">
      <c r="A53" s="1172" t="s">
        <v>599</v>
      </c>
      <c r="B53" s="1173"/>
      <c r="C53" s="1174"/>
      <c r="D53" s="1167" t="s">
        <v>600</v>
      </c>
      <c r="E53" s="1168"/>
      <c r="F53" s="1168"/>
      <c r="G53" s="1168"/>
      <c r="H53" s="1168"/>
      <c r="I53" s="1168"/>
      <c r="J53" s="1169"/>
      <c r="K53" s="390"/>
      <c r="L53" s="390"/>
      <c r="M53" s="391"/>
      <c r="O53" s="394"/>
      <c r="P53" s="394"/>
      <c r="Q53" s="394"/>
      <c r="R53" s="395"/>
      <c r="S53" s="395"/>
      <c r="T53" s="395"/>
      <c r="U53" s="395"/>
      <c r="V53" s="395"/>
      <c r="W53" s="395"/>
      <c r="X53" s="395"/>
      <c r="Y53" s="395"/>
      <c r="Z53" s="395"/>
      <c r="AA53" s="395"/>
      <c r="AB53" s="395"/>
      <c r="AC53" s="395"/>
      <c r="AD53" s="395"/>
      <c r="AE53" s="395"/>
    </row>
    <row r="54" spans="1:33" ht="12" customHeight="1">
      <c r="A54" s="1172" t="s">
        <v>601</v>
      </c>
      <c r="B54" s="1173"/>
      <c r="C54" s="1174"/>
      <c r="D54" s="1167" t="s">
        <v>602</v>
      </c>
      <c r="E54" s="1168"/>
      <c r="F54" s="1168"/>
      <c r="G54" s="1168"/>
      <c r="H54" s="1168"/>
      <c r="I54" s="1168"/>
      <c r="J54" s="1169"/>
      <c r="K54" s="390"/>
      <c r="L54" s="390"/>
      <c r="M54" s="391"/>
      <c r="O54" s="394"/>
      <c r="P54" s="394"/>
      <c r="Q54" s="394"/>
      <c r="R54" s="395"/>
      <c r="S54" s="395"/>
      <c r="T54" s="395"/>
      <c r="U54" s="395"/>
      <c r="V54" s="395"/>
      <c r="W54" s="395"/>
      <c r="X54" s="395"/>
      <c r="Y54" s="395"/>
      <c r="Z54" s="395"/>
      <c r="AA54" s="395"/>
      <c r="AB54" s="395"/>
      <c r="AC54" s="395"/>
      <c r="AD54" s="395"/>
      <c r="AE54" s="395"/>
    </row>
    <row r="55" spans="1:33" ht="12" customHeight="1">
      <c r="A55" s="1172" t="s">
        <v>337</v>
      </c>
      <c r="B55" s="1173"/>
      <c r="C55" s="1174"/>
      <c r="D55" s="1167" t="s">
        <v>603</v>
      </c>
      <c r="E55" s="1168"/>
      <c r="F55" s="1168"/>
      <c r="G55" s="1168"/>
      <c r="H55" s="1168"/>
      <c r="I55" s="1168"/>
      <c r="J55" s="1169"/>
      <c r="K55" s="390"/>
      <c r="L55" s="390"/>
      <c r="M55" s="391"/>
      <c r="O55" s="1162"/>
      <c r="P55" s="1162"/>
      <c r="Q55" s="1162"/>
      <c r="R55" s="1166"/>
      <c r="S55" s="1166"/>
      <c r="T55" s="1166"/>
      <c r="U55" s="1166"/>
      <c r="V55" s="1166"/>
      <c r="W55" s="1166"/>
      <c r="X55" s="1166"/>
      <c r="Y55" s="1166"/>
      <c r="Z55" s="1166"/>
      <c r="AA55" s="1166"/>
      <c r="AB55" s="1166"/>
      <c r="AC55" s="1166"/>
      <c r="AD55" s="1166"/>
      <c r="AE55" s="1166"/>
    </row>
    <row r="56" spans="1:33" ht="5.0999999999999996" customHeight="1">
      <c r="Q56" s="1162"/>
      <c r="R56" s="1162"/>
      <c r="S56" s="1162"/>
      <c r="T56" s="1166"/>
      <c r="U56" s="1166"/>
      <c r="V56" s="1166"/>
      <c r="W56" s="1166"/>
      <c r="X56" s="1166"/>
      <c r="Y56" s="1166"/>
      <c r="Z56" s="1166"/>
      <c r="AA56" s="1166"/>
      <c r="AB56" s="1166"/>
      <c r="AC56" s="1166"/>
      <c r="AD56" s="1166"/>
      <c r="AE56" s="1166"/>
      <c r="AF56" s="1166"/>
      <c r="AG56" s="1166"/>
    </row>
    <row r="57" spans="1:33">
      <c r="A57" s="386" t="s">
        <v>604</v>
      </c>
    </row>
    <row r="58" spans="1:33">
      <c r="A58" s="386" t="s">
        <v>605</v>
      </c>
    </row>
    <row r="59" spans="1:33">
      <c r="A59" s="386" t="s">
        <v>606</v>
      </c>
    </row>
    <row r="60" spans="1:33">
      <c r="A60" s="386" t="s">
        <v>607</v>
      </c>
    </row>
    <row r="61" spans="1:33">
      <c r="A61" s="386" t="s">
        <v>608</v>
      </c>
    </row>
    <row r="62" spans="1:33">
      <c r="A62" s="386" t="s">
        <v>609</v>
      </c>
    </row>
    <row r="63" spans="1:33">
      <c r="A63" s="386" t="s">
        <v>610</v>
      </c>
    </row>
    <row r="64" spans="1:33">
      <c r="A64" s="386" t="s">
        <v>611</v>
      </c>
    </row>
    <row r="65" spans="1:10">
      <c r="A65" s="386" t="s">
        <v>612</v>
      </c>
    </row>
    <row r="66" spans="1:10" ht="5.0999999999999996" customHeight="1"/>
    <row r="67" spans="1:10">
      <c r="A67" s="386" t="s">
        <v>613</v>
      </c>
    </row>
    <row r="68" spans="1:10" ht="5.0999999999999996" customHeight="1"/>
    <row r="69" spans="1:10">
      <c r="A69" s="396" t="s">
        <v>614</v>
      </c>
    </row>
    <row r="70" spans="1:10">
      <c r="A70" s="397" t="s">
        <v>615</v>
      </c>
    </row>
    <row r="71" spans="1:10">
      <c r="A71" s="397" t="s">
        <v>616</v>
      </c>
    </row>
    <row r="72" spans="1:10">
      <c r="A72" s="397" t="s">
        <v>655</v>
      </c>
      <c r="B72" s="416"/>
      <c r="C72" s="416"/>
      <c r="D72" s="416"/>
      <c r="E72" s="416"/>
      <c r="F72" s="416"/>
      <c r="G72" s="416"/>
      <c r="H72" s="416"/>
    </row>
    <row r="73" spans="1:10" ht="5.0999999999999996" customHeight="1">
      <c r="A73" s="397"/>
    </row>
    <row r="74" spans="1:10">
      <c r="A74" s="397" t="s">
        <v>617</v>
      </c>
    </row>
    <row r="75" spans="1:10">
      <c r="A75" s="397" t="s">
        <v>618</v>
      </c>
    </row>
    <row r="76" spans="1:10">
      <c r="A76" s="397" t="s">
        <v>619</v>
      </c>
    </row>
    <row r="77" spans="1:10" s="393" customFormat="1">
      <c r="A77" s="386" t="s">
        <v>620</v>
      </c>
      <c r="B77" s="386"/>
      <c r="C77" s="386"/>
      <c r="D77" s="386"/>
      <c r="E77" s="386"/>
      <c r="F77" s="386"/>
      <c r="G77" s="386"/>
      <c r="H77" s="386"/>
      <c r="I77" s="386"/>
      <c r="J77" s="386"/>
    </row>
    <row r="78" spans="1:10" s="393" customFormat="1" ht="5.0999999999999996" customHeight="1">
      <c r="A78" s="397"/>
      <c r="B78" s="386"/>
      <c r="C78" s="386"/>
      <c r="D78" s="386"/>
      <c r="E78" s="386"/>
      <c r="F78" s="386"/>
      <c r="G78" s="386"/>
      <c r="H78" s="386"/>
      <c r="I78" s="386"/>
      <c r="J78" s="386"/>
    </row>
    <row r="79" spans="1:10">
      <c r="A79" s="397" t="s">
        <v>621</v>
      </c>
    </row>
    <row r="80" spans="1:10">
      <c r="A80" s="397" t="s">
        <v>622</v>
      </c>
    </row>
    <row r="81" spans="1:1">
      <c r="A81" s="397" t="s">
        <v>623</v>
      </c>
    </row>
    <row r="82" spans="1:1">
      <c r="A82" s="397" t="s">
        <v>624</v>
      </c>
    </row>
    <row r="83" spans="1:1">
      <c r="A83" s="397" t="s">
        <v>625</v>
      </c>
    </row>
    <row r="84" spans="1:1">
      <c r="A84" s="397" t="s">
        <v>626</v>
      </c>
    </row>
    <row r="85" spans="1:1">
      <c r="A85" s="397" t="s">
        <v>627</v>
      </c>
    </row>
    <row r="86" spans="1:1">
      <c r="A86" s="397" t="s">
        <v>628</v>
      </c>
    </row>
    <row r="87" spans="1:1">
      <c r="A87" s="386" t="s">
        <v>629</v>
      </c>
    </row>
    <row r="88" spans="1:1" ht="5.0999999999999996" customHeight="1">
      <c r="A88" s="397"/>
    </row>
    <row r="89" spans="1:1">
      <c r="A89" s="397" t="s">
        <v>630</v>
      </c>
    </row>
    <row r="90" spans="1:1">
      <c r="A90" s="397" t="s">
        <v>631</v>
      </c>
    </row>
    <row r="91" spans="1:1">
      <c r="A91" s="386" t="s">
        <v>632</v>
      </c>
    </row>
    <row r="92" spans="1:1">
      <c r="A92" s="386" t="s">
        <v>633</v>
      </c>
    </row>
    <row r="93" spans="1:1">
      <c r="A93" s="386" t="s">
        <v>634</v>
      </c>
    </row>
    <row r="94" spans="1:1">
      <c r="A94" s="386" t="s">
        <v>635</v>
      </c>
    </row>
  </sheetData>
  <mergeCells count="41">
    <mergeCell ref="R55:AE55"/>
    <mergeCell ref="Q56:S56"/>
    <mergeCell ref="T56:AG56"/>
    <mergeCell ref="A53:C53"/>
    <mergeCell ref="D53:J53"/>
    <mergeCell ref="A54:C54"/>
    <mergeCell ref="D54:J54"/>
    <mergeCell ref="A55:C55"/>
    <mergeCell ref="D55:J55"/>
    <mergeCell ref="A51:C51"/>
    <mergeCell ref="D51:J51"/>
    <mergeCell ref="A52:C52"/>
    <mergeCell ref="D52:J52"/>
    <mergeCell ref="O55:Q55"/>
    <mergeCell ref="A49:C49"/>
    <mergeCell ref="D49:J49"/>
    <mergeCell ref="O49:Q49"/>
    <mergeCell ref="R49:AE49"/>
    <mergeCell ref="A50:C50"/>
    <mergeCell ref="D50:J50"/>
    <mergeCell ref="A47:C47"/>
    <mergeCell ref="D47:J47"/>
    <mergeCell ref="O47:Q47"/>
    <mergeCell ref="R47:AE47"/>
    <mergeCell ref="A48:C48"/>
    <mergeCell ref="D48:J48"/>
    <mergeCell ref="O48:Q48"/>
    <mergeCell ref="R48:AE48"/>
    <mergeCell ref="A45:C45"/>
    <mergeCell ref="D45:J45"/>
    <mergeCell ref="O45:Q45"/>
    <mergeCell ref="R45:AE45"/>
    <mergeCell ref="A46:C46"/>
    <mergeCell ref="D46:J46"/>
    <mergeCell ref="O46:Q46"/>
    <mergeCell ref="R46:AE46"/>
    <mergeCell ref="A13:J13"/>
    <mergeCell ref="A44:C44"/>
    <mergeCell ref="D44:J44"/>
    <mergeCell ref="O44:Q44"/>
    <mergeCell ref="R44:AE44"/>
  </mergeCells>
  <phoneticPr fontId="1"/>
  <printOptions horizontalCentered="1" verticalCentered="1"/>
  <pageMargins left="0.59055118110236227" right="0.39370078740157483" top="0.39370078740157483" bottom="0.19685039370078741" header="0.51181102362204722" footer="0.51181102362204722"/>
  <pageSetup paperSize="9" scale="79" orientation="portrait" r:id="rId1"/>
  <headerFooter alignWithMargins="0"/>
  <colBreaks count="1" manualBreakCount="1">
    <brk id="10" max="67"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4D8FB-0335-494D-B751-A119DD09219B}">
  <sheetPr>
    <pageSetUpPr fitToPage="1"/>
  </sheetPr>
  <dimension ref="A1:DC61"/>
  <sheetViews>
    <sheetView showGridLines="0" view="pageBreakPreview" topLeftCell="A20" zoomScaleNormal="100" zoomScaleSheetLayoutView="100" workbookViewId="0">
      <selection activeCell="BC22" sqref="BC22"/>
    </sheetView>
  </sheetViews>
  <sheetFormatPr defaultColWidth="1.75" defaultRowHeight="11.25"/>
  <cols>
    <col min="1" max="1" width="9" style="4" customWidth="1"/>
    <col min="2" max="66" width="1.75" style="4"/>
    <col min="67" max="67" width="2.125" style="4" customWidth="1"/>
    <col min="68" max="68" width="4.625" style="4" customWidth="1"/>
    <col min="69" max="70" width="5" style="4" customWidth="1"/>
    <col min="71" max="73" width="4.25" style="4" customWidth="1"/>
    <col min="74" max="74" width="8.625" style="4" customWidth="1"/>
    <col min="75" max="75" width="55.125" style="328" customWidth="1"/>
    <col min="76" max="76" width="8.625" style="242" customWidth="1"/>
    <col min="77" max="77" width="55.125" style="320" customWidth="1"/>
    <col min="78" max="16384" width="1.75" style="4"/>
  </cols>
  <sheetData>
    <row r="1" spans="1:77" ht="27.75" customHeight="1">
      <c r="A1" s="212"/>
      <c r="Z1" s="876" t="str">
        <f>IF(BX1&gt;0,"入力内容にエラーがあります。印刷範囲外のエラーメッセージを確認し、修正してください","")</f>
        <v/>
      </c>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c r="BA1" s="876"/>
      <c r="BB1" s="876"/>
      <c r="BC1" s="876"/>
      <c r="BD1" s="876"/>
      <c r="BE1" s="876"/>
      <c r="BF1" s="876"/>
      <c r="BG1" s="876"/>
      <c r="BH1" s="876"/>
      <c r="BI1" s="876"/>
      <c r="BJ1" s="876"/>
      <c r="BK1" s="876"/>
      <c r="BL1" s="876"/>
      <c r="BM1" s="876"/>
      <c r="BN1" s="876"/>
      <c r="BO1" s="876"/>
      <c r="BX1" s="242">
        <f>SUM(BX6:BX51)</f>
        <v>0</v>
      </c>
    </row>
    <row r="2" spans="1:77" ht="9.75" customHeight="1">
      <c r="A2" s="880" t="s">
        <v>449</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0"/>
      <c r="AL2" s="880"/>
      <c r="AM2" s="880"/>
      <c r="AN2" s="880"/>
      <c r="AO2" s="880"/>
      <c r="AP2" s="880"/>
      <c r="AQ2" s="880"/>
      <c r="AR2" s="880"/>
      <c r="AS2" s="880"/>
      <c r="AT2" s="880"/>
      <c r="AU2" s="880"/>
      <c r="AV2" s="880"/>
      <c r="AW2" s="880"/>
      <c r="AX2" s="880"/>
      <c r="AY2" s="880"/>
      <c r="AZ2" s="880"/>
      <c r="BA2" s="880"/>
      <c r="BB2" s="880"/>
      <c r="BC2" s="880"/>
      <c r="BD2" s="880"/>
      <c r="BE2" s="880"/>
      <c r="BF2" s="880"/>
      <c r="BG2" s="880"/>
      <c r="BH2" s="880"/>
      <c r="BI2" s="880"/>
      <c r="BJ2" s="880"/>
      <c r="BK2" s="880"/>
      <c r="BL2" s="880"/>
      <c r="BM2" s="880"/>
      <c r="BN2" s="880"/>
      <c r="BO2" s="880"/>
    </row>
    <row r="3" spans="1:77" ht="6.75" customHeight="1">
      <c r="A3" s="881"/>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c r="AY3" s="881"/>
      <c r="AZ3" s="881"/>
      <c r="BA3" s="881"/>
      <c r="BB3" s="881"/>
      <c r="BC3" s="881"/>
      <c r="BD3" s="881"/>
      <c r="BE3" s="881"/>
      <c r="BF3" s="881"/>
      <c r="BG3" s="881"/>
      <c r="BH3" s="881"/>
      <c r="BI3" s="881"/>
      <c r="BJ3" s="881"/>
      <c r="BK3" s="881"/>
      <c r="BL3" s="881"/>
      <c r="BM3" s="881"/>
      <c r="BN3" s="881"/>
      <c r="BO3" s="881"/>
    </row>
    <row r="4" spans="1:77" ht="13.5" customHeight="1">
      <c r="A4" s="583" t="s">
        <v>653</v>
      </c>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V4" s="448" t="s">
        <v>520</v>
      </c>
      <c r="BW4" s="449" t="s">
        <v>521</v>
      </c>
      <c r="BX4" s="448" t="s">
        <v>514</v>
      </c>
      <c r="BY4" s="477" t="s">
        <v>515</v>
      </c>
    </row>
    <row r="5" spans="1:77" ht="13.5" customHeight="1" thickBot="1">
      <c r="A5" s="584"/>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E5" s="494" t="s">
        <v>13</v>
      </c>
      <c r="AF5" s="494"/>
      <c r="AG5" s="494"/>
      <c r="AH5" s="494"/>
      <c r="AI5" s="494"/>
      <c r="AJ5" s="882" t="s">
        <v>416</v>
      </c>
      <c r="AK5" s="882"/>
      <c r="AL5" s="882"/>
      <c r="AM5" s="882"/>
      <c r="AN5" s="882"/>
      <c r="AO5" s="882"/>
      <c r="AP5" s="882"/>
      <c r="AQ5" s="882"/>
      <c r="AS5" s="571" t="s">
        <v>14</v>
      </c>
      <c r="AT5" s="571"/>
      <c r="AU5" s="571"/>
      <c r="AV5" s="571"/>
      <c r="AW5" s="571"/>
      <c r="AX5" s="571"/>
      <c r="AY5" s="572" t="s">
        <v>418</v>
      </c>
      <c r="AZ5" s="572"/>
      <c r="BA5" s="572"/>
      <c r="BB5" s="572"/>
      <c r="BC5" s="572"/>
      <c r="BD5" s="572"/>
      <c r="BE5" s="572"/>
      <c r="BF5" s="572"/>
      <c r="BG5" s="572"/>
      <c r="BH5" s="572"/>
      <c r="BI5" s="572"/>
      <c r="BJ5" s="572"/>
      <c r="BK5" s="572"/>
      <c r="BL5" s="572"/>
      <c r="BM5" s="572"/>
      <c r="BN5" s="572"/>
      <c r="BO5" s="572"/>
      <c r="BV5" s="448"/>
      <c r="BW5" s="449"/>
      <c r="BX5" s="448"/>
      <c r="BY5" s="477"/>
    </row>
    <row r="6" spans="1:77" ht="13.5" customHeight="1">
      <c r="A6" s="573" t="s">
        <v>15</v>
      </c>
      <c r="B6" s="574"/>
      <c r="C6" s="574"/>
      <c r="D6" s="574"/>
      <c r="E6" s="574"/>
      <c r="F6" s="574"/>
      <c r="G6" s="574"/>
      <c r="H6" s="574"/>
      <c r="I6" s="574" t="s">
        <v>16</v>
      </c>
      <c r="J6" s="574"/>
      <c r="K6" s="574"/>
      <c r="L6" s="574"/>
      <c r="M6" s="574"/>
      <c r="N6" s="1181" t="s">
        <v>409</v>
      </c>
      <c r="O6" s="1182"/>
      <c r="P6" s="1182"/>
      <c r="Q6" s="1182"/>
      <c r="R6" s="1182"/>
      <c r="S6" s="1182"/>
      <c r="T6" s="1182"/>
      <c r="U6" s="1182"/>
      <c r="V6" s="1182"/>
      <c r="W6" s="1182"/>
      <c r="X6" s="1182"/>
      <c r="Y6" s="1182"/>
      <c r="Z6" s="1182"/>
      <c r="AA6" s="1182"/>
      <c r="AB6" s="1182"/>
      <c r="AC6" s="1183"/>
      <c r="AD6" s="7"/>
      <c r="AE6" s="581" t="s">
        <v>17</v>
      </c>
      <c r="AF6" s="581"/>
      <c r="AG6" s="581"/>
      <c r="AH6" s="581"/>
      <c r="AI6" s="581"/>
      <c r="AJ6" s="582" t="s">
        <v>417</v>
      </c>
      <c r="AK6" s="582"/>
      <c r="AL6" s="582"/>
      <c r="AM6" s="582"/>
      <c r="AN6" s="582"/>
      <c r="AO6" s="582"/>
      <c r="AP6" s="582"/>
      <c r="AQ6" s="582"/>
      <c r="AR6" s="5"/>
      <c r="AS6" s="571" t="s">
        <v>18</v>
      </c>
      <c r="AT6" s="571"/>
      <c r="AU6" s="571"/>
      <c r="AV6" s="571"/>
      <c r="AW6" s="571"/>
      <c r="AX6" s="571"/>
      <c r="AY6" s="572" t="s">
        <v>419</v>
      </c>
      <c r="AZ6" s="572"/>
      <c r="BA6" s="572"/>
      <c r="BB6" s="572"/>
      <c r="BC6" s="572"/>
      <c r="BD6" s="572"/>
      <c r="BE6" s="572"/>
      <c r="BF6" s="572"/>
      <c r="BG6" s="572"/>
      <c r="BH6" s="572"/>
      <c r="BI6" s="572"/>
      <c r="BJ6" s="572"/>
      <c r="BK6" s="572"/>
      <c r="BL6" s="572"/>
      <c r="BM6" s="572"/>
      <c r="BN6" s="572"/>
      <c r="BO6" s="572"/>
      <c r="BX6" s="447">
        <f>IF(OR(N6="",AJ5="",AY5="",AJ6="",AY6="",AU7="",BH7=""),1,0)</f>
        <v>0</v>
      </c>
      <c r="BY6" s="450" t="str">
        <f>IF(BX6=1,"左の項目に入力漏れがあります","")</f>
        <v/>
      </c>
    </row>
    <row r="7" spans="1:77" ht="18" customHeight="1" thickBot="1">
      <c r="A7" s="575"/>
      <c r="B7" s="576"/>
      <c r="C7" s="576"/>
      <c r="D7" s="576"/>
      <c r="E7" s="576"/>
      <c r="F7" s="576"/>
      <c r="G7" s="576"/>
      <c r="H7" s="576"/>
      <c r="I7" s="576"/>
      <c r="J7" s="576"/>
      <c r="K7" s="576"/>
      <c r="L7" s="576"/>
      <c r="M7" s="576"/>
      <c r="N7" s="592"/>
      <c r="O7" s="593"/>
      <c r="P7" s="593"/>
      <c r="Q7" s="593"/>
      <c r="R7" s="593"/>
      <c r="S7" s="593"/>
      <c r="T7" s="593"/>
      <c r="U7" s="593"/>
      <c r="V7" s="593"/>
      <c r="W7" s="593"/>
      <c r="X7" s="593"/>
      <c r="Y7" s="593"/>
      <c r="Z7" s="593"/>
      <c r="AA7" s="593"/>
      <c r="AB7" s="593"/>
      <c r="AC7" s="1184"/>
      <c r="AQ7" s="585"/>
      <c r="AR7" s="585"/>
      <c r="AS7" s="586" t="s">
        <v>19</v>
      </c>
      <c r="AT7" s="586"/>
      <c r="AU7" s="587" t="s">
        <v>639</v>
      </c>
      <c r="AV7" s="587"/>
      <c r="AW7" s="587"/>
      <c r="AX7" s="587"/>
      <c r="AY7" s="587"/>
      <c r="AZ7" s="587"/>
      <c r="BA7" s="587"/>
      <c r="BB7" s="587"/>
      <c r="BC7" s="587"/>
      <c r="BD7" s="587"/>
      <c r="BE7" s="588" t="s">
        <v>508</v>
      </c>
      <c r="BF7" s="588"/>
      <c r="BG7" s="588"/>
      <c r="BH7" s="1185" t="s">
        <v>509</v>
      </c>
      <c r="BI7" s="1186"/>
      <c r="BJ7" s="1186"/>
      <c r="BK7" s="1186"/>
      <c r="BL7" s="1186"/>
      <c r="BM7" s="1186"/>
      <c r="BN7" s="1186"/>
      <c r="BO7" s="1186"/>
      <c r="BX7" s="447"/>
      <c r="BY7" s="450"/>
    </row>
    <row r="8" spans="1:77" ht="27.75" customHeight="1">
      <c r="A8" s="590" t="s">
        <v>20</v>
      </c>
      <c r="B8" s="509"/>
      <c r="C8" s="509"/>
      <c r="D8" s="509"/>
      <c r="E8" s="591"/>
      <c r="F8" s="592" t="s" ph="1">
        <v>420</v>
      </c>
      <c r="G8" s="593" ph="1"/>
      <c r="H8" s="593" ph="1"/>
      <c r="I8" s="593" ph="1"/>
      <c r="J8" s="593" ph="1"/>
      <c r="K8" s="593" ph="1"/>
      <c r="L8" s="593" ph="1"/>
      <c r="M8" s="593" ph="1"/>
      <c r="N8" s="593" ph="1"/>
      <c r="O8" s="593" ph="1"/>
      <c r="P8" s="593" ph="1"/>
      <c r="Q8" s="593" ph="1"/>
      <c r="R8" s="593" ph="1"/>
      <c r="S8" s="593" ph="1"/>
      <c r="T8" s="593" ph="1"/>
      <c r="U8" s="593" ph="1"/>
      <c r="V8" s="593" ph="1"/>
      <c r="W8" s="594" ph="1"/>
      <c r="X8" s="595" t="s">
        <v>401</v>
      </c>
      <c r="Y8" s="509"/>
      <c r="Z8" s="509"/>
      <c r="AA8" s="509"/>
      <c r="AB8" s="509"/>
      <c r="AC8" s="591"/>
      <c r="AD8" s="596" t="s" ph="1">
        <v>421</v>
      </c>
      <c r="AE8" s="597" ph="1"/>
      <c r="AF8" s="597" ph="1"/>
      <c r="AG8" s="597" ph="1"/>
      <c r="AH8" s="597" ph="1"/>
      <c r="AI8" s="597" ph="1"/>
      <c r="AJ8" s="597" ph="1"/>
      <c r="AK8" s="597" ph="1"/>
      <c r="AL8" s="597" ph="1"/>
      <c r="AM8" s="597" ph="1"/>
      <c r="AN8" s="597" ph="1"/>
      <c r="AO8" s="597" ph="1"/>
      <c r="AP8" s="598" ph="1"/>
      <c r="AQ8" s="550" t="s">
        <v>402</v>
      </c>
      <c r="AR8" s="550"/>
      <c r="AS8" s="550"/>
      <c r="AT8" s="550"/>
      <c r="AU8" s="531" t="s">
        <v>329</v>
      </c>
      <c r="AV8" s="532"/>
      <c r="AW8" s="532"/>
      <c r="AX8" s="532"/>
      <c r="AY8" s="532"/>
      <c r="AZ8" s="532"/>
      <c r="BA8" s="532"/>
      <c r="BB8" s="532"/>
      <c r="BC8" s="532"/>
      <c r="BD8" s="532"/>
      <c r="BE8" s="532"/>
      <c r="BF8" s="532"/>
      <c r="BG8" s="532"/>
      <c r="BH8" s="532"/>
      <c r="BI8" s="532"/>
      <c r="BJ8" s="532"/>
      <c r="BK8" s="532"/>
      <c r="BL8" s="532"/>
      <c r="BM8" s="532"/>
      <c r="BN8" s="539" t="s" ph="1">
        <v>423</v>
      </c>
      <c r="BO8" s="540"/>
      <c r="BX8" s="303">
        <f>IF(OR(F8="",AD8="",AU8="",BN8=""),1,0)</f>
        <v>0</v>
      </c>
      <c r="BY8" s="321" t="str">
        <f>IF(BX8=1,"左の項目に入力漏れがあります","")</f>
        <v/>
      </c>
    </row>
    <row r="9" spans="1:77" ht="15.75" customHeight="1">
      <c r="A9" s="599" t="s">
        <v>21</v>
      </c>
      <c r="B9" s="600"/>
      <c r="C9" s="600"/>
      <c r="D9" s="600"/>
      <c r="E9" s="601"/>
      <c r="F9" s="467" t="s">
        <v>361</v>
      </c>
      <c r="G9" s="468"/>
      <c r="H9" s="468"/>
      <c r="I9" s="468"/>
      <c r="J9" s="468"/>
      <c r="K9" s="468"/>
      <c r="L9" s="468"/>
      <c r="M9" s="468"/>
      <c r="N9" s="468"/>
      <c r="O9" s="468"/>
      <c r="P9" s="468"/>
      <c r="Q9" s="468"/>
      <c r="R9" s="468"/>
      <c r="S9" s="468"/>
      <c r="T9" s="468"/>
      <c r="U9" s="468"/>
      <c r="V9" s="468"/>
      <c r="W9" s="469"/>
      <c r="X9" s="470" t="s">
        <v>513</v>
      </c>
      <c r="Y9" s="468"/>
      <c r="Z9" s="468"/>
      <c r="AA9" s="468"/>
      <c r="AB9" s="468"/>
      <c r="AC9" s="468"/>
      <c r="AD9" s="468"/>
      <c r="AE9" s="468"/>
      <c r="AF9" s="468"/>
      <c r="AG9" s="468"/>
      <c r="AH9" s="468"/>
      <c r="AI9" s="468"/>
      <c r="AJ9" s="468"/>
      <c r="AK9" s="468"/>
      <c r="AL9" s="468"/>
      <c r="AM9" s="468"/>
      <c r="AN9" s="468"/>
      <c r="AO9" s="468"/>
      <c r="AP9" s="471"/>
      <c r="AQ9" s="551"/>
      <c r="AR9" s="551"/>
      <c r="AS9" s="551"/>
      <c r="AT9" s="551"/>
      <c r="AU9" s="541" t="s">
        <v>400</v>
      </c>
      <c r="AV9" s="542"/>
      <c r="AW9" s="542"/>
      <c r="AX9" s="542"/>
      <c r="AY9" s="544" t="s" ph="1">
        <v>422</v>
      </c>
      <c r="AZ9" s="545" ph="1"/>
      <c r="BA9" s="545" ph="1"/>
      <c r="BB9" s="545" ph="1"/>
      <c r="BC9" s="545" ph="1"/>
      <c r="BD9" s="545" ph="1"/>
      <c r="BE9" s="545" ph="1"/>
      <c r="BF9" s="545" ph="1"/>
      <c r="BG9" s="545" ph="1"/>
      <c r="BH9" s="545" ph="1"/>
      <c r="BI9" s="545" ph="1"/>
      <c r="BJ9" s="545" ph="1"/>
      <c r="BK9" s="545" ph="1"/>
      <c r="BL9" s="545" ph="1"/>
      <c r="BM9" s="545" ph="1"/>
      <c r="BN9" s="545" ph="1"/>
      <c r="BO9" s="546" ph="1"/>
    </row>
    <row r="10" spans="1:77" ht="37.5" customHeight="1">
      <c r="A10" s="602"/>
      <c r="B10" s="603"/>
      <c r="C10" s="603"/>
      <c r="D10" s="603"/>
      <c r="E10" s="604"/>
      <c r="F10" s="472"/>
      <c r="G10" s="473"/>
      <c r="H10" s="473"/>
      <c r="I10" s="473"/>
      <c r="J10" s="473"/>
      <c r="K10" s="473"/>
      <c r="L10" s="473"/>
      <c r="M10" s="473"/>
      <c r="N10" s="473"/>
      <c r="O10" s="473"/>
      <c r="P10" s="473"/>
      <c r="Q10" s="473"/>
      <c r="R10" s="473"/>
      <c r="S10" s="473"/>
      <c r="T10" s="473"/>
      <c r="U10" s="473"/>
      <c r="V10" s="473"/>
      <c r="W10" s="474"/>
      <c r="X10" s="475" t="s">
        <v>643</v>
      </c>
      <c r="Y10" s="473"/>
      <c r="Z10" s="473"/>
      <c r="AA10" s="473"/>
      <c r="AB10" s="473"/>
      <c r="AC10" s="473"/>
      <c r="AD10" s="473"/>
      <c r="AE10" s="473"/>
      <c r="AF10" s="473"/>
      <c r="AG10" s="473"/>
      <c r="AH10" s="473"/>
      <c r="AI10" s="473"/>
      <c r="AJ10" s="473"/>
      <c r="AK10" s="473"/>
      <c r="AL10" s="473"/>
      <c r="AM10" s="473"/>
      <c r="AN10" s="473"/>
      <c r="AO10" s="473"/>
      <c r="AP10" s="476"/>
      <c r="AQ10" s="552"/>
      <c r="AR10" s="552"/>
      <c r="AS10" s="552"/>
      <c r="AT10" s="552"/>
      <c r="AU10" s="543"/>
      <c r="AV10" s="499"/>
      <c r="AW10" s="499"/>
      <c r="AX10" s="499"/>
      <c r="AY10" s="547" ph="1"/>
      <c r="AZ10" s="548" ph="1"/>
      <c r="BA10" s="548" ph="1"/>
      <c r="BB10" s="548" ph="1"/>
      <c r="BC10" s="548" ph="1"/>
      <c r="BD10" s="548" ph="1"/>
      <c r="BE10" s="548" ph="1"/>
      <c r="BF10" s="548" ph="1"/>
      <c r="BG10" s="548" ph="1"/>
      <c r="BH10" s="548" ph="1"/>
      <c r="BI10" s="548" ph="1"/>
      <c r="BJ10" s="548" ph="1"/>
      <c r="BK10" s="548" ph="1"/>
      <c r="BL10" s="548" ph="1"/>
      <c r="BM10" s="548" ph="1"/>
      <c r="BN10" s="548" ph="1"/>
      <c r="BO10" s="549" ph="1"/>
      <c r="BX10" s="303">
        <f>IF(OR(X10="",AY9=""),1,0)</f>
        <v>0</v>
      </c>
      <c r="BY10" s="321" t="str">
        <f>IF(BX10=1,"左の項目に入力漏れがあります","")</f>
        <v/>
      </c>
    </row>
    <row r="11" spans="1:77" ht="25.5" customHeight="1">
      <c r="A11" s="605" t="s">
        <v>383</v>
      </c>
      <c r="B11" s="606"/>
      <c r="C11" s="606"/>
      <c r="D11" s="606"/>
      <c r="E11" s="607"/>
      <c r="F11" s="562"/>
      <c r="G11" s="563"/>
      <c r="H11" s="564" t="s">
        <v>427</v>
      </c>
      <c r="I11" s="564"/>
      <c r="J11" s="564"/>
      <c r="K11" s="564"/>
      <c r="L11" s="564"/>
      <c r="M11" s="564"/>
      <c r="N11" s="564"/>
      <c r="O11" s="564"/>
      <c r="P11" s="564"/>
      <c r="Q11" s="564"/>
      <c r="R11" s="564"/>
      <c r="S11" s="564"/>
      <c r="T11" s="563"/>
      <c r="U11" s="563"/>
      <c r="V11" s="565" t="s">
        <v>370</v>
      </c>
      <c r="W11" s="565"/>
      <c r="X11" s="565"/>
      <c r="Y11" s="565"/>
      <c r="Z11" s="565"/>
      <c r="AA11" s="565"/>
      <c r="AB11" s="565"/>
      <c r="AC11" s="565"/>
      <c r="AD11" s="565"/>
      <c r="AE11" s="565"/>
      <c r="AF11" s="565"/>
      <c r="AG11" s="565"/>
      <c r="AH11" s="565"/>
      <c r="AI11" s="566"/>
      <c r="AJ11" s="608" t="s">
        <v>405</v>
      </c>
      <c r="AK11" s="609"/>
      <c r="AL11" s="609"/>
      <c r="AM11" s="609"/>
      <c r="AN11" s="609"/>
      <c r="AO11" s="609"/>
      <c r="AP11" s="609"/>
      <c r="AQ11" s="478" t="s">
        <v>342</v>
      </c>
      <c r="AR11" s="479"/>
      <c r="AS11" s="479"/>
      <c r="AT11" s="479"/>
      <c r="AU11" s="479"/>
      <c r="AV11" s="479"/>
      <c r="AW11" s="479"/>
      <c r="AX11" s="479"/>
      <c r="AY11" s="479"/>
      <c r="AZ11" s="479"/>
      <c r="BA11" s="479"/>
      <c r="BB11" s="479"/>
      <c r="BC11" s="479"/>
      <c r="BD11" s="479"/>
      <c r="BE11" s="479"/>
      <c r="BF11" s="479"/>
      <c r="BG11" s="479"/>
      <c r="BH11" s="479"/>
      <c r="BI11" s="479"/>
      <c r="BJ11" s="479"/>
      <c r="BK11" s="479"/>
      <c r="BL11" s="479"/>
      <c r="BM11" s="479"/>
      <c r="BN11" s="479"/>
      <c r="BO11" s="480"/>
      <c r="BQ11" s="245" t="b">
        <v>1</v>
      </c>
      <c r="BR11" s="245" t="b">
        <v>1</v>
      </c>
      <c r="BS11" s="319">
        <f>IF(AND(BQ11=TRUE,BR11=TRUE),1,0)</f>
        <v>1</v>
      </c>
      <c r="BT11" s="245">
        <f>LEN(F12)</f>
        <v>2</v>
      </c>
      <c r="BX11" s="303">
        <f>IF(OR(AND(BQ11=FALSE,BR11=FALSE),AQ11=""),1,0)</f>
        <v>0</v>
      </c>
      <c r="BY11" s="321" t="str">
        <f>IF(BX11=1,"左の項目に入力漏れがあります","")</f>
        <v/>
      </c>
    </row>
    <row r="12" spans="1:77" ht="23.25" customHeight="1">
      <c r="A12" s="610" t="s">
        <v>22</v>
      </c>
      <c r="B12" s="482"/>
      <c r="C12" s="482"/>
      <c r="D12" s="482"/>
      <c r="E12" s="611"/>
      <c r="F12" s="636" t="s">
        <v>389</v>
      </c>
      <c r="G12" s="637"/>
      <c r="H12" s="637"/>
      <c r="I12" s="637"/>
      <c r="J12" s="637"/>
      <c r="K12" s="637"/>
      <c r="L12" s="637"/>
      <c r="M12" s="637"/>
      <c r="N12" s="637"/>
      <c r="O12" s="637"/>
      <c r="P12" s="637"/>
      <c r="Q12" s="637"/>
      <c r="R12" s="637"/>
      <c r="S12" s="637"/>
      <c r="T12" s="557" t="s">
        <v>387</v>
      </c>
      <c r="U12" s="557"/>
      <c r="V12" s="557"/>
      <c r="W12" s="557"/>
      <c r="X12" s="557"/>
      <c r="Y12" s="557"/>
      <c r="Z12" s="557"/>
      <c r="AA12" s="560" t="s">
        <v>389</v>
      </c>
      <c r="AB12" s="560"/>
      <c r="AC12" s="560"/>
      <c r="AD12" s="560"/>
      <c r="AE12" s="560"/>
      <c r="AF12" s="560"/>
      <c r="AG12" s="560"/>
      <c r="AH12" s="560"/>
      <c r="AI12" s="561"/>
      <c r="AJ12" s="538" t="s">
        <v>23</v>
      </c>
      <c r="AK12" s="538"/>
      <c r="AL12" s="538"/>
      <c r="AM12" s="555" t="s">
        <v>381</v>
      </c>
      <c r="AN12" s="567"/>
      <c r="AO12" s="567"/>
      <c r="AP12" s="567"/>
      <c r="AQ12" s="567"/>
      <c r="AR12" s="567"/>
      <c r="AS12" s="567"/>
      <c r="AT12" s="567"/>
      <c r="AU12" s="567"/>
      <c r="AV12" s="567"/>
      <c r="AW12" s="567"/>
      <c r="AX12" s="567"/>
      <c r="AY12" s="567"/>
      <c r="AZ12" s="567"/>
      <c r="BA12" s="567"/>
      <c r="BB12" s="567"/>
      <c r="BC12" s="567"/>
      <c r="BD12" s="567"/>
      <c r="BE12" s="567"/>
      <c r="BF12" s="538" t="s">
        <v>429</v>
      </c>
      <c r="BG12" s="553"/>
      <c r="BH12" s="553"/>
      <c r="BI12" s="553"/>
      <c r="BJ12" s="555"/>
      <c r="BK12" s="538" t="s">
        <v>382</v>
      </c>
      <c r="BL12" s="553"/>
      <c r="BM12" s="553"/>
      <c r="BN12" s="553"/>
      <c r="BO12" s="554"/>
      <c r="BP12" s="368" t="s">
        <v>539</v>
      </c>
      <c r="BX12" s="303">
        <f>IF(OR(F12="",AND(BQ11=TRUE,BF13=""),AND(BR11=TRUE,BK13="")),1,0)</f>
        <v>0</v>
      </c>
      <c r="BY12" s="321" t="str">
        <f>IF(BX12=1,"左の項目に入力漏れがあります","")</f>
        <v/>
      </c>
    </row>
    <row r="13" spans="1:77" ht="23.25" customHeight="1">
      <c r="A13" s="612"/>
      <c r="B13" s="613"/>
      <c r="C13" s="613"/>
      <c r="D13" s="613"/>
      <c r="E13" s="614"/>
      <c r="F13" s="638"/>
      <c r="G13" s="639"/>
      <c r="H13" s="639"/>
      <c r="I13" s="639"/>
      <c r="J13" s="639"/>
      <c r="K13" s="639"/>
      <c r="L13" s="639"/>
      <c r="M13" s="639"/>
      <c r="N13" s="639"/>
      <c r="O13" s="639"/>
      <c r="P13" s="639"/>
      <c r="Q13" s="639"/>
      <c r="R13" s="639"/>
      <c r="S13" s="639"/>
      <c r="T13" s="556" t="s">
        <v>388</v>
      </c>
      <c r="U13" s="556"/>
      <c r="V13" s="556"/>
      <c r="W13" s="556"/>
      <c r="X13" s="556"/>
      <c r="Y13" s="556"/>
      <c r="Z13" s="556"/>
      <c r="AA13" s="558" t="s">
        <v>390</v>
      </c>
      <c r="AB13" s="558"/>
      <c r="AC13" s="558"/>
      <c r="AD13" s="558"/>
      <c r="AE13" s="558"/>
      <c r="AF13" s="558"/>
      <c r="AG13" s="558"/>
      <c r="AH13" s="558"/>
      <c r="AI13" s="559"/>
      <c r="AJ13" s="538"/>
      <c r="AK13" s="538"/>
      <c r="AL13" s="538"/>
      <c r="AM13" s="569" t="s">
        <v>358</v>
      </c>
      <c r="AN13" s="570"/>
      <c r="AO13" s="570"/>
      <c r="AP13" s="570"/>
      <c r="AQ13" s="570"/>
      <c r="AR13" s="570"/>
      <c r="AS13" s="570"/>
      <c r="AT13" s="570"/>
      <c r="AU13" s="570"/>
      <c r="AV13" s="218" t="s">
        <v>380</v>
      </c>
      <c r="AW13" s="499" t="str">
        <f>N6</f>
        <v>幼保連携型認定こども園</v>
      </c>
      <c r="AX13" s="499"/>
      <c r="AY13" s="499"/>
      <c r="AZ13" s="499"/>
      <c r="BA13" s="499"/>
      <c r="BB13" s="499"/>
      <c r="BC13" s="499"/>
      <c r="BD13" s="499"/>
      <c r="BE13" s="568"/>
      <c r="BF13" s="533">
        <v>0.5</v>
      </c>
      <c r="BG13" s="536"/>
      <c r="BH13" s="536"/>
      <c r="BI13" s="536"/>
      <c r="BJ13" s="537"/>
      <c r="BK13" s="533">
        <v>0.5</v>
      </c>
      <c r="BL13" s="534"/>
      <c r="BM13" s="534"/>
      <c r="BN13" s="534"/>
      <c r="BO13" s="535"/>
      <c r="BP13" s="4">
        <f>IF(AND(BQ11=TRUE,BR11=TRUE,BF13&lt;&gt;"",BK13&lt;&gt;"",BF13&lt;&gt;BK13),1,0)</f>
        <v>0</v>
      </c>
      <c r="BV13" s="303">
        <f>IF(OR(BF13&gt;1/2,BK13&gt;1/2),1,0)</f>
        <v>0</v>
      </c>
      <c r="BW13" s="331" t="str">
        <f>IF(BV13=1,"補助率の嵩上げが行われています。新子育て安心プランによる嵩上げや特別措置法の対象になっているか確認してください","")</f>
        <v/>
      </c>
      <c r="BX13" s="303">
        <f>IF(OR(R14="",BG14="",BK14="",BG15),1,0)</f>
        <v>0</v>
      </c>
      <c r="BY13" s="321" t="str">
        <f>IF(BX13=1,"定員、建物延面積及び構造に入力漏れがあります","")</f>
        <v/>
      </c>
    </row>
    <row r="14" spans="1:77" ht="15.75" customHeight="1">
      <c r="A14" s="631" t="s">
        <v>24</v>
      </c>
      <c r="B14" s="632"/>
      <c r="C14" s="632"/>
      <c r="D14" s="632"/>
      <c r="E14" s="633"/>
      <c r="F14" s="482" t="s">
        <v>25</v>
      </c>
      <c r="G14" s="482"/>
      <c r="H14" s="482"/>
      <c r="I14" s="483">
        <v>60</v>
      </c>
      <c r="J14" s="483"/>
      <c r="K14" s="482" t="s">
        <v>26</v>
      </c>
      <c r="L14" s="482"/>
      <c r="M14" s="482"/>
      <c r="N14" s="482"/>
      <c r="O14" s="482"/>
      <c r="P14" s="482"/>
      <c r="Q14" s="482"/>
      <c r="R14" s="483">
        <v>60</v>
      </c>
      <c r="S14" s="483"/>
      <c r="T14" s="482" t="s">
        <v>27</v>
      </c>
      <c r="U14" s="482"/>
      <c r="V14" s="482"/>
      <c r="W14" s="482"/>
      <c r="X14" s="482"/>
      <c r="Y14" s="482"/>
      <c r="Z14" s="482"/>
      <c r="AA14" s="482">
        <f>I14+R14</f>
        <v>120</v>
      </c>
      <c r="AB14" s="482"/>
      <c r="AC14" s="482" t="s">
        <v>28</v>
      </c>
      <c r="AD14" s="482"/>
      <c r="AE14" s="495" t="s">
        <v>29</v>
      </c>
      <c r="AF14" s="496"/>
      <c r="AG14" s="496"/>
      <c r="AH14" s="496"/>
      <c r="AI14" s="496"/>
      <c r="AJ14" s="496"/>
      <c r="AK14" s="496"/>
      <c r="AL14" s="496"/>
      <c r="AM14" s="497"/>
      <c r="AN14" s="481" t="s">
        <v>30</v>
      </c>
      <c r="AO14" s="482"/>
      <c r="AP14" s="482"/>
      <c r="AQ14" s="482"/>
      <c r="AR14" s="482"/>
      <c r="AS14" s="483">
        <v>2</v>
      </c>
      <c r="AT14" s="483"/>
      <c r="AU14" s="482" t="s">
        <v>31</v>
      </c>
      <c r="AV14" s="482"/>
      <c r="AW14" s="522">
        <v>500</v>
      </c>
      <c r="AX14" s="522"/>
      <c r="AY14" s="522"/>
      <c r="AZ14" s="482" t="s">
        <v>32</v>
      </c>
      <c r="BA14" s="482"/>
      <c r="BB14" s="482"/>
      <c r="BC14" s="482"/>
      <c r="BD14" s="482"/>
      <c r="BE14" s="482"/>
      <c r="BF14" s="482"/>
      <c r="BG14" s="483">
        <v>2</v>
      </c>
      <c r="BH14" s="483"/>
      <c r="BI14" s="482" t="s">
        <v>31</v>
      </c>
      <c r="BJ14" s="482"/>
      <c r="BK14" s="522">
        <v>1000</v>
      </c>
      <c r="BL14" s="522"/>
      <c r="BM14" s="522"/>
      <c r="BN14" s="482" t="s">
        <v>33</v>
      </c>
      <c r="BO14" s="484"/>
      <c r="BX14" s="447">
        <f>IF(OR(F17="",K17="",U17="",Z17=""),1,0)</f>
        <v>0</v>
      </c>
      <c r="BY14" s="446" t="str">
        <f>IF(BX14=1,"年次計画に入力漏れがあります。工事を行わない年にはゼロを入力してください","")</f>
        <v/>
      </c>
    </row>
    <row r="15" spans="1:77" ht="15.75" customHeight="1">
      <c r="A15" s="634"/>
      <c r="B15" s="552"/>
      <c r="C15" s="552"/>
      <c r="D15" s="552"/>
      <c r="E15" s="635"/>
      <c r="F15" s="494"/>
      <c r="G15" s="494"/>
      <c r="H15" s="494"/>
      <c r="I15" s="515"/>
      <c r="J15" s="515"/>
      <c r="K15" s="494"/>
      <c r="L15" s="494"/>
      <c r="M15" s="494"/>
      <c r="N15" s="494"/>
      <c r="O15" s="494"/>
      <c r="P15" s="494"/>
      <c r="Q15" s="494"/>
      <c r="R15" s="515"/>
      <c r="S15" s="515"/>
      <c r="T15" s="494"/>
      <c r="U15" s="494"/>
      <c r="V15" s="494"/>
      <c r="W15" s="494"/>
      <c r="X15" s="494"/>
      <c r="Y15" s="494"/>
      <c r="Z15" s="494"/>
      <c r="AA15" s="494"/>
      <c r="AB15" s="494"/>
      <c r="AC15" s="494"/>
      <c r="AD15" s="494"/>
      <c r="AE15" s="498"/>
      <c r="AF15" s="499"/>
      <c r="AG15" s="499"/>
      <c r="AH15" s="499"/>
      <c r="AI15" s="499"/>
      <c r="AJ15" s="499"/>
      <c r="AK15" s="499"/>
      <c r="AL15" s="499"/>
      <c r="AM15" s="500"/>
      <c r="AN15" s="527" t="s">
        <v>30</v>
      </c>
      <c r="AO15" s="494"/>
      <c r="AP15" s="494"/>
      <c r="AQ15" s="494"/>
      <c r="AR15" s="494"/>
      <c r="AS15" s="523" t="s">
        <v>424</v>
      </c>
      <c r="AT15" s="523"/>
      <c r="AU15" s="523"/>
      <c r="AV15" s="523"/>
      <c r="AW15" s="523"/>
      <c r="AX15" s="523"/>
      <c r="AY15" s="523"/>
      <c r="AZ15" s="494" t="s">
        <v>34</v>
      </c>
      <c r="BA15" s="494"/>
      <c r="BB15" s="494"/>
      <c r="BC15" s="494"/>
      <c r="BD15" s="494"/>
      <c r="BE15" s="494"/>
      <c r="BF15" s="494"/>
      <c r="BG15" s="523" t="s">
        <v>425</v>
      </c>
      <c r="BH15" s="523"/>
      <c r="BI15" s="523"/>
      <c r="BJ15" s="523"/>
      <c r="BK15" s="523"/>
      <c r="BL15" s="523"/>
      <c r="BM15" s="523"/>
      <c r="BN15" s="494" t="s">
        <v>35</v>
      </c>
      <c r="BO15" s="521"/>
      <c r="BX15" s="447"/>
      <c r="BY15" s="446"/>
    </row>
    <row r="16" spans="1:77" ht="18" customHeight="1">
      <c r="A16" s="610" t="s">
        <v>36</v>
      </c>
      <c r="B16" s="482"/>
      <c r="C16" s="482"/>
      <c r="D16" s="482"/>
      <c r="E16" s="482"/>
      <c r="F16" s="616">
        <f>K16-1</f>
        <v>2023</v>
      </c>
      <c r="G16" s="617"/>
      <c r="H16" s="617"/>
      <c r="I16" s="617"/>
      <c r="J16" s="618"/>
      <c r="K16" s="616">
        <f>P16-1</f>
        <v>2024</v>
      </c>
      <c r="L16" s="617"/>
      <c r="M16" s="617"/>
      <c r="N16" s="617"/>
      <c r="O16" s="618"/>
      <c r="P16" s="616">
        <v>2025</v>
      </c>
      <c r="Q16" s="617"/>
      <c r="R16" s="617"/>
      <c r="S16" s="617"/>
      <c r="T16" s="618"/>
      <c r="U16" s="616">
        <f>P16+1</f>
        <v>2026</v>
      </c>
      <c r="V16" s="617"/>
      <c r="W16" s="617"/>
      <c r="X16" s="617"/>
      <c r="Y16" s="618"/>
      <c r="Z16" s="616">
        <f>U16+1</f>
        <v>2027</v>
      </c>
      <c r="AA16" s="617"/>
      <c r="AB16" s="617"/>
      <c r="AC16" s="617"/>
      <c r="AD16" s="626"/>
      <c r="AE16" s="627" t="s">
        <v>379</v>
      </c>
      <c r="AF16" s="600"/>
      <c r="AG16" s="600"/>
      <c r="AH16" s="600"/>
      <c r="AI16" s="600"/>
      <c r="AJ16" s="600"/>
      <c r="AK16" s="600"/>
      <c r="AL16" s="628"/>
      <c r="AM16" s="511"/>
      <c r="AN16" s="512"/>
      <c r="AO16" s="512"/>
      <c r="AP16" s="512"/>
      <c r="AQ16" s="512"/>
      <c r="AR16" s="512"/>
      <c r="AS16" s="512"/>
      <c r="AT16" s="512"/>
      <c r="AU16" s="512"/>
      <c r="AV16" s="512"/>
      <c r="AW16" s="512"/>
      <c r="AX16" s="512"/>
      <c r="AY16" s="507" t="s">
        <v>378</v>
      </c>
      <c r="AZ16" s="508"/>
      <c r="BA16" s="501" t="s">
        <v>545</v>
      </c>
      <c r="BB16" s="502"/>
      <c r="BC16" s="502"/>
      <c r="BD16" s="502"/>
      <c r="BE16" s="502"/>
      <c r="BF16" s="502"/>
      <c r="BG16" s="502"/>
      <c r="BH16" s="502"/>
      <c r="BI16" s="502"/>
      <c r="BJ16" s="502"/>
      <c r="BK16" s="502"/>
      <c r="BL16" s="502"/>
      <c r="BM16" s="502"/>
      <c r="BN16" s="502"/>
      <c r="BO16" s="503"/>
      <c r="BX16" s="447">
        <f>IF(AND(F12="民老改築",AM16=""),1,0)</f>
        <v>0</v>
      </c>
      <c r="BY16" s="450" t="str">
        <f>IF(BX16=1,"民老分交付金額を入力してください","")</f>
        <v/>
      </c>
    </row>
    <row r="17" spans="1:107" ht="18" customHeight="1">
      <c r="A17" s="615"/>
      <c r="B17" s="494"/>
      <c r="C17" s="494"/>
      <c r="D17" s="494"/>
      <c r="E17" s="494"/>
      <c r="F17" s="619">
        <v>0</v>
      </c>
      <c r="G17" s="620"/>
      <c r="H17" s="620"/>
      <c r="I17" s="620"/>
      <c r="J17" s="621"/>
      <c r="K17" s="619">
        <v>0</v>
      </c>
      <c r="L17" s="620"/>
      <c r="M17" s="620"/>
      <c r="N17" s="620"/>
      <c r="O17" s="621"/>
      <c r="P17" s="622">
        <f>1-(F17+K17+U17+Z17)</f>
        <v>1</v>
      </c>
      <c r="Q17" s="623"/>
      <c r="R17" s="623"/>
      <c r="S17" s="623"/>
      <c r="T17" s="624"/>
      <c r="U17" s="619">
        <v>0</v>
      </c>
      <c r="V17" s="620"/>
      <c r="W17" s="620"/>
      <c r="X17" s="620"/>
      <c r="Y17" s="621"/>
      <c r="Z17" s="619">
        <v>0</v>
      </c>
      <c r="AA17" s="620"/>
      <c r="AB17" s="620"/>
      <c r="AC17" s="620"/>
      <c r="AD17" s="625"/>
      <c r="AE17" s="629"/>
      <c r="AF17" s="603"/>
      <c r="AG17" s="603"/>
      <c r="AH17" s="603"/>
      <c r="AI17" s="603"/>
      <c r="AJ17" s="603"/>
      <c r="AK17" s="603"/>
      <c r="AL17" s="630"/>
      <c r="AM17" s="513"/>
      <c r="AN17" s="514"/>
      <c r="AO17" s="514"/>
      <c r="AP17" s="514"/>
      <c r="AQ17" s="514"/>
      <c r="AR17" s="514"/>
      <c r="AS17" s="514"/>
      <c r="AT17" s="514"/>
      <c r="AU17" s="514"/>
      <c r="AV17" s="514"/>
      <c r="AW17" s="514"/>
      <c r="AX17" s="514"/>
      <c r="AY17" s="509"/>
      <c r="AZ17" s="510"/>
      <c r="BA17" s="504"/>
      <c r="BB17" s="505"/>
      <c r="BC17" s="505"/>
      <c r="BD17" s="505"/>
      <c r="BE17" s="505"/>
      <c r="BF17" s="505"/>
      <c r="BG17" s="505"/>
      <c r="BH17" s="505"/>
      <c r="BI17" s="505"/>
      <c r="BJ17" s="505"/>
      <c r="BK17" s="505"/>
      <c r="BL17" s="505"/>
      <c r="BM17" s="505"/>
      <c r="BN17" s="505"/>
      <c r="BO17" s="506"/>
      <c r="BX17" s="447"/>
      <c r="BY17" s="450"/>
    </row>
    <row r="18" spans="1:107" ht="18" customHeight="1">
      <c r="A18" s="451" t="s">
        <v>39</v>
      </c>
      <c r="B18" s="452"/>
      <c r="C18" s="457" t="s">
        <v>516</v>
      </c>
      <c r="D18" s="458"/>
      <c r="E18" s="458"/>
      <c r="F18" s="458"/>
      <c r="G18" s="458"/>
      <c r="H18" s="458"/>
      <c r="I18" s="458"/>
      <c r="J18" s="458"/>
      <c r="K18" s="459" t="s">
        <v>341</v>
      </c>
      <c r="L18" s="459"/>
      <c r="M18" s="460"/>
      <c r="N18" s="461" t="s">
        <v>41</v>
      </c>
      <c r="O18" s="461"/>
      <c r="P18" s="461"/>
      <c r="Q18" s="461"/>
      <c r="R18" s="461"/>
      <c r="S18" s="461"/>
      <c r="T18" s="461"/>
      <c r="U18" s="461"/>
      <c r="V18" s="461"/>
      <c r="W18" s="461"/>
      <c r="X18" s="461"/>
      <c r="Y18" s="461"/>
      <c r="Z18" s="461"/>
      <c r="AA18" s="462"/>
      <c r="AB18" s="463" t="s">
        <v>42</v>
      </c>
      <c r="AC18" s="461"/>
      <c r="AD18" s="461"/>
      <c r="AE18" s="461"/>
      <c r="AF18" s="461"/>
      <c r="AG18" s="461"/>
      <c r="AH18" s="461"/>
      <c r="AI18" s="461"/>
      <c r="AJ18" s="461"/>
      <c r="AK18" s="461"/>
      <c r="AL18" s="461"/>
      <c r="AM18" s="461"/>
      <c r="AN18" s="461"/>
      <c r="AO18" s="461"/>
      <c r="AP18" s="464"/>
      <c r="AQ18" s="465" t="s">
        <v>43</v>
      </c>
      <c r="AR18" s="465"/>
      <c r="AS18" s="528" t="s">
        <v>44</v>
      </c>
      <c r="AT18" s="528"/>
      <c r="AU18" s="528"/>
      <c r="AV18" s="528"/>
      <c r="AW18" s="528"/>
      <c r="AX18" s="528"/>
      <c r="AY18" s="528"/>
      <c r="AZ18" s="528"/>
      <c r="BA18" s="528"/>
      <c r="BB18" s="528"/>
      <c r="BC18" s="524">
        <v>45767</v>
      </c>
      <c r="BD18" s="525"/>
      <c r="BE18" s="525"/>
      <c r="BF18" s="525"/>
      <c r="BG18" s="525"/>
      <c r="BH18" s="525"/>
      <c r="BI18" s="525"/>
      <c r="BJ18" s="525"/>
      <c r="BK18" s="525"/>
      <c r="BL18" s="525"/>
      <c r="BM18" s="525"/>
      <c r="BN18" s="525"/>
      <c r="BO18" s="526"/>
      <c r="BP18" s="327">
        <f>YEAR(EDATE(BC18,-3))</f>
        <v>2025</v>
      </c>
      <c r="BX18" s="303">
        <f>IF(AND(K18="有",H19=""),1,0)</f>
        <v>0</v>
      </c>
      <c r="BY18" s="321" t="str">
        <f>IF(BX18=1,"建築年度に入力漏れがあります","")</f>
        <v/>
      </c>
    </row>
    <row r="19" spans="1:107" ht="18" customHeight="1">
      <c r="A19" s="453"/>
      <c r="B19" s="454"/>
      <c r="C19" s="641" t="s">
        <v>40</v>
      </c>
      <c r="D19" s="491"/>
      <c r="E19" s="491"/>
      <c r="F19" s="491"/>
      <c r="G19" s="491"/>
      <c r="H19" s="642">
        <v>1990</v>
      </c>
      <c r="I19" s="642"/>
      <c r="J19" s="642"/>
      <c r="K19" s="643" t="s">
        <v>38</v>
      </c>
      <c r="L19" s="643"/>
      <c r="M19" s="644"/>
      <c r="N19" s="486" t="s">
        <v>48</v>
      </c>
      <c r="O19" s="486"/>
      <c r="P19" s="486"/>
      <c r="Q19" s="486"/>
      <c r="R19" s="486"/>
      <c r="S19" s="486"/>
      <c r="T19" s="486"/>
      <c r="U19" s="486"/>
      <c r="V19" s="486"/>
      <c r="W19" s="486"/>
      <c r="X19" s="486"/>
      <c r="Y19" s="486"/>
      <c r="Z19" s="486"/>
      <c r="AA19" s="645"/>
      <c r="AB19" s="485" t="s">
        <v>49</v>
      </c>
      <c r="AC19" s="486"/>
      <c r="AD19" s="486"/>
      <c r="AE19" s="486"/>
      <c r="AF19" s="486"/>
      <c r="AG19" s="486"/>
      <c r="AH19" s="486"/>
      <c r="AI19" s="486"/>
      <c r="AJ19" s="486"/>
      <c r="AK19" s="486"/>
      <c r="AL19" s="486"/>
      <c r="AM19" s="486"/>
      <c r="AN19" s="486"/>
      <c r="AO19" s="486"/>
      <c r="AP19" s="487"/>
      <c r="AQ19" s="465"/>
      <c r="AR19" s="465"/>
      <c r="AS19" s="488" t="s">
        <v>50</v>
      </c>
      <c r="AT19" s="488"/>
      <c r="AU19" s="488"/>
      <c r="AV19" s="488"/>
      <c r="AW19" s="488"/>
      <c r="AX19" s="488"/>
      <c r="AY19" s="488"/>
      <c r="AZ19" s="488"/>
      <c r="BA19" s="488"/>
      <c r="BB19" s="488"/>
      <c r="BC19" s="518">
        <v>45772</v>
      </c>
      <c r="BD19" s="519"/>
      <c r="BE19" s="519"/>
      <c r="BF19" s="519"/>
      <c r="BG19" s="519"/>
      <c r="BH19" s="519"/>
      <c r="BI19" s="519"/>
      <c r="BJ19" s="519"/>
      <c r="BK19" s="519"/>
      <c r="BL19" s="519"/>
      <c r="BM19" s="519"/>
      <c r="BN19" s="519"/>
      <c r="BO19" s="520"/>
      <c r="BP19" s="327">
        <f t="shared" ref="BP19:BP21" si="0">YEAR(EDATE(BC19,-3))</f>
        <v>2025</v>
      </c>
      <c r="BX19" s="303">
        <f>IF(AND(K18="有",OR(N21="",AND(N21="有",OR(T21="",T22="")))),1,0)</f>
        <v>0</v>
      </c>
      <c r="BY19" s="321" t="str">
        <f>IF(BX19=1,"国庫補助の有無の項目に入力漏れがあります","")</f>
        <v/>
      </c>
    </row>
    <row r="20" spans="1:107" ht="18" customHeight="1">
      <c r="A20" s="453"/>
      <c r="B20" s="454"/>
      <c r="C20" s="650" t="s">
        <v>46</v>
      </c>
      <c r="D20" s="571"/>
      <c r="E20" s="571"/>
      <c r="F20" s="571"/>
      <c r="G20" s="571"/>
      <c r="H20" s="651">
        <f ca="1">YEAR(EDATE(TODAY(),-3))-H19</f>
        <v>34</v>
      </c>
      <c r="I20" s="651"/>
      <c r="J20" s="651"/>
      <c r="K20" s="643" t="s">
        <v>47</v>
      </c>
      <c r="L20" s="643"/>
      <c r="M20" s="644"/>
      <c r="N20" s="486"/>
      <c r="O20" s="486"/>
      <c r="P20" s="486"/>
      <c r="Q20" s="486"/>
      <c r="R20" s="486"/>
      <c r="S20" s="486"/>
      <c r="T20" s="486"/>
      <c r="U20" s="486"/>
      <c r="V20" s="486"/>
      <c r="W20" s="486"/>
      <c r="X20" s="486"/>
      <c r="Y20" s="486"/>
      <c r="Z20" s="486"/>
      <c r="AA20" s="645"/>
      <c r="AB20" s="485"/>
      <c r="AC20" s="486"/>
      <c r="AD20" s="486"/>
      <c r="AE20" s="486"/>
      <c r="AF20" s="486"/>
      <c r="AG20" s="486"/>
      <c r="AH20" s="486"/>
      <c r="AI20" s="486"/>
      <c r="AJ20" s="486"/>
      <c r="AK20" s="486"/>
      <c r="AL20" s="486"/>
      <c r="AM20" s="486"/>
      <c r="AN20" s="486"/>
      <c r="AO20" s="486"/>
      <c r="AP20" s="487"/>
      <c r="AQ20" s="465"/>
      <c r="AR20" s="465"/>
      <c r="AS20" s="493" t="s">
        <v>55</v>
      </c>
      <c r="AT20" s="493"/>
      <c r="AU20" s="493"/>
      <c r="AV20" s="493"/>
      <c r="AW20" s="493"/>
      <c r="AX20" s="493"/>
      <c r="AY20" s="493"/>
      <c r="AZ20" s="493"/>
      <c r="BA20" s="493"/>
      <c r="BB20" s="493"/>
      <c r="BC20" s="518">
        <v>46112</v>
      </c>
      <c r="BD20" s="519"/>
      <c r="BE20" s="519"/>
      <c r="BF20" s="519"/>
      <c r="BG20" s="519"/>
      <c r="BH20" s="519"/>
      <c r="BI20" s="519"/>
      <c r="BJ20" s="519"/>
      <c r="BK20" s="519"/>
      <c r="BL20" s="519"/>
      <c r="BM20" s="519"/>
      <c r="BN20" s="519"/>
      <c r="BO20" s="520"/>
      <c r="BP20" s="327">
        <f t="shared" si="0"/>
        <v>2025</v>
      </c>
      <c r="BX20" s="303">
        <f>IF(OR(AD22="",AND(AD22="有",AH21="")),1,0)</f>
        <v>0</v>
      </c>
      <c r="BY20" s="321" t="str">
        <f>IF(BX20=1,"財産処分承認申請の必要性の有無の項目に入力漏れがあります","")</f>
        <v/>
      </c>
    </row>
    <row r="21" spans="1:107" ht="18" customHeight="1">
      <c r="A21" s="453"/>
      <c r="B21" s="454"/>
      <c r="C21" s="641" t="s">
        <v>51</v>
      </c>
      <c r="D21" s="491"/>
      <c r="E21" s="491"/>
      <c r="F21" s="491"/>
      <c r="G21" s="646">
        <v>3000</v>
      </c>
      <c r="H21" s="646"/>
      <c r="I21" s="646"/>
      <c r="J21" s="646"/>
      <c r="K21" s="491" t="s">
        <v>52</v>
      </c>
      <c r="L21" s="491"/>
      <c r="M21" s="9"/>
      <c r="N21" s="647" t="s">
        <v>341</v>
      </c>
      <c r="O21" s="647"/>
      <c r="P21" s="647"/>
      <c r="Q21" s="647"/>
      <c r="R21" s="647"/>
      <c r="S21" s="4" t="s">
        <v>37</v>
      </c>
      <c r="T21" s="649">
        <v>1990</v>
      </c>
      <c r="U21" s="649"/>
      <c r="V21" s="649"/>
      <c r="W21" s="649"/>
      <c r="X21" s="649"/>
      <c r="Y21" s="241" t="s">
        <v>38</v>
      </c>
      <c r="Z21" s="241"/>
      <c r="AA21" s="324" t="s">
        <v>53</v>
      </c>
      <c r="AB21" s="529" t="s">
        <v>54</v>
      </c>
      <c r="AC21" s="530"/>
      <c r="AD21" s="530"/>
      <c r="AE21" s="530"/>
      <c r="AF21" s="530"/>
      <c r="AG21" s="491" t="s">
        <v>37</v>
      </c>
      <c r="AH21" s="489" t="s">
        <v>343</v>
      </c>
      <c r="AI21" s="489"/>
      <c r="AJ21" s="489"/>
      <c r="AK21" s="489"/>
      <c r="AL21" s="489"/>
      <c r="AM21" s="489"/>
      <c r="AN21" s="489"/>
      <c r="AO21" s="491" t="s">
        <v>53</v>
      </c>
      <c r="AP21" s="10"/>
      <c r="AQ21" s="465"/>
      <c r="AR21" s="465"/>
      <c r="AS21" s="493" t="s">
        <v>59</v>
      </c>
      <c r="AT21" s="493"/>
      <c r="AU21" s="493"/>
      <c r="AV21" s="493"/>
      <c r="AW21" s="493"/>
      <c r="AX21" s="493"/>
      <c r="AY21" s="493"/>
      <c r="AZ21" s="493"/>
      <c r="BA21" s="493"/>
      <c r="BB21" s="493"/>
      <c r="BC21" s="518">
        <v>46113</v>
      </c>
      <c r="BD21" s="519"/>
      <c r="BE21" s="519"/>
      <c r="BF21" s="519"/>
      <c r="BG21" s="519"/>
      <c r="BH21" s="519"/>
      <c r="BI21" s="519"/>
      <c r="BJ21" s="519"/>
      <c r="BK21" s="519"/>
      <c r="BL21" s="519"/>
      <c r="BM21" s="519"/>
      <c r="BN21" s="519"/>
      <c r="BO21" s="520"/>
      <c r="BP21" s="327">
        <f t="shared" si="0"/>
        <v>2026</v>
      </c>
      <c r="BX21" s="303">
        <f>IF(OR(BC18="",BC19="",BC20="",BC21=""),1,0)</f>
        <v>0</v>
      </c>
      <c r="BY21" s="321" t="str">
        <f>IF(BX21=1,"施行計画の項目に入力漏れがあります","")</f>
        <v/>
      </c>
    </row>
    <row r="22" spans="1:107" ht="18" customHeight="1">
      <c r="A22" s="453"/>
      <c r="B22" s="454"/>
      <c r="C22" s="641" t="s">
        <v>56</v>
      </c>
      <c r="D22" s="491"/>
      <c r="E22" s="491"/>
      <c r="F22" s="491"/>
      <c r="G22" s="491"/>
      <c r="H22" s="302" t="s">
        <v>57</v>
      </c>
      <c r="I22" s="302"/>
      <c r="J22" s="302"/>
      <c r="K22" s="653">
        <v>0.28000000000000003</v>
      </c>
      <c r="L22" s="653"/>
      <c r="M22" s="654"/>
      <c r="N22" s="647"/>
      <c r="O22" s="647"/>
      <c r="P22" s="647"/>
      <c r="Q22" s="647"/>
      <c r="R22" s="647"/>
      <c r="S22" s="4" t="s">
        <v>37</v>
      </c>
      <c r="T22" s="652">
        <v>15000</v>
      </c>
      <c r="U22" s="652"/>
      <c r="V22" s="652"/>
      <c r="W22" s="652"/>
      <c r="X22" s="652"/>
      <c r="Y22" s="241" t="s">
        <v>58</v>
      </c>
      <c r="Z22" s="241"/>
      <c r="AA22" s="324" t="s">
        <v>53</v>
      </c>
      <c r="AB22" s="382"/>
      <c r="AC22" s="383"/>
      <c r="AD22" s="323" t="s">
        <v>341</v>
      </c>
      <c r="AE22" s="383"/>
      <c r="AF22" s="383"/>
      <c r="AG22" s="491"/>
      <c r="AH22" s="489"/>
      <c r="AI22" s="489"/>
      <c r="AJ22" s="489"/>
      <c r="AK22" s="489"/>
      <c r="AL22" s="489"/>
      <c r="AM22" s="489"/>
      <c r="AN22" s="489"/>
      <c r="AO22" s="491"/>
      <c r="AP22" s="10"/>
      <c r="AQ22" s="465"/>
      <c r="AR22" s="465"/>
      <c r="BO22" s="8"/>
      <c r="BX22" s="303">
        <f>IF(OR(BC19-BC18&lt;0,BC20-BC19&lt;0,BC21-BC20&lt;0),1,0)</f>
        <v>0</v>
      </c>
      <c r="BY22" s="321" t="str">
        <f>IF(BX22=1,"施行計画の日付が不整合です（契約→着工→完成→開所となっていない）","")</f>
        <v/>
      </c>
    </row>
    <row r="23" spans="1:107" ht="18" customHeight="1" thickBot="1">
      <c r="A23" s="455"/>
      <c r="B23" s="456"/>
      <c r="C23" s="655" t="s">
        <v>60</v>
      </c>
      <c r="D23" s="492"/>
      <c r="E23" s="492"/>
      <c r="F23" s="492"/>
      <c r="G23" s="656"/>
      <c r="H23" s="656"/>
      <c r="I23" s="656"/>
      <c r="J23" s="656"/>
      <c r="K23" s="492" t="s">
        <v>61</v>
      </c>
      <c r="L23" s="492"/>
      <c r="M23" s="11"/>
      <c r="N23" s="648"/>
      <c r="O23" s="648"/>
      <c r="P23" s="648"/>
      <c r="Q23" s="648"/>
      <c r="R23" s="648"/>
      <c r="S23" s="244"/>
      <c r="T23" s="657"/>
      <c r="U23" s="657"/>
      <c r="V23" s="657"/>
      <c r="W23" s="657"/>
      <c r="X23" s="657"/>
      <c r="Y23" s="384"/>
      <c r="Z23" s="384"/>
      <c r="AA23" s="11"/>
      <c r="AB23" s="516"/>
      <c r="AC23" s="517"/>
      <c r="AD23" s="517"/>
      <c r="AE23" s="517"/>
      <c r="AF23" s="517"/>
      <c r="AG23" s="492"/>
      <c r="AH23" s="490"/>
      <c r="AI23" s="490"/>
      <c r="AJ23" s="490"/>
      <c r="AK23" s="490"/>
      <c r="AL23" s="490"/>
      <c r="AM23" s="490"/>
      <c r="AN23" s="490"/>
      <c r="AO23" s="492"/>
      <c r="AP23" s="12"/>
      <c r="AQ23" s="466"/>
      <c r="AR23" s="466"/>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13"/>
      <c r="BX23" s="303">
        <f>IF(AND(F12="大規模修繕",BK14-AW14&gt;0),1,0)</f>
        <v>0</v>
      </c>
      <c r="BY23" s="321" t="str">
        <f>IF(BX23=1,"整備区分が大規模修繕なのに面積が拡張しています","")</f>
        <v/>
      </c>
    </row>
    <row r="24" spans="1:107" ht="15.75" customHeight="1">
      <c r="A24" s="659" t="s">
        <v>62</v>
      </c>
      <c r="B24" s="660"/>
      <c r="C24" s="665" t="s">
        <v>63</v>
      </c>
      <c r="D24" s="666"/>
      <c r="E24" s="666"/>
      <c r="F24" s="666"/>
      <c r="G24" s="666"/>
      <c r="H24" s="666"/>
      <c r="I24" s="666"/>
      <c r="J24" s="666"/>
      <c r="K24" s="666"/>
      <c r="L24" s="666"/>
      <c r="M24" s="667"/>
      <c r="N24" s="668" t="s">
        <v>64</v>
      </c>
      <c r="O24" s="669"/>
      <c r="P24" s="669"/>
      <c r="Q24" s="669"/>
      <c r="R24" s="669"/>
      <c r="S24" s="669"/>
      <c r="T24" s="669"/>
      <c r="U24" s="669"/>
      <c r="V24" s="669"/>
      <c r="W24" s="669"/>
      <c r="X24" s="669"/>
      <c r="Y24" s="669"/>
      <c r="Z24" s="669"/>
      <c r="AA24" s="670"/>
      <c r="AB24" s="671" t="s">
        <v>65</v>
      </c>
      <c r="AC24" s="671"/>
      <c r="AD24" s="671"/>
      <c r="AE24" s="671"/>
      <c r="AF24" s="671"/>
      <c r="AG24" s="671"/>
      <c r="AH24" s="671"/>
      <c r="AI24" s="671"/>
      <c r="AJ24" s="671"/>
      <c r="AK24" s="671"/>
      <c r="AL24" s="671"/>
      <c r="AM24" s="671"/>
      <c r="AN24" s="671"/>
      <c r="AO24" s="671"/>
      <c r="AP24" s="671"/>
      <c r="AQ24" s="672"/>
      <c r="AR24" s="672"/>
      <c r="AS24" s="671"/>
      <c r="AT24" s="671"/>
      <c r="AU24" s="671"/>
      <c r="AV24" s="671"/>
      <c r="AW24" s="673"/>
      <c r="AX24" s="240" t="s">
        <v>66</v>
      </c>
      <c r="AY24" s="240"/>
      <c r="AZ24" s="240"/>
      <c r="BA24" s="240"/>
      <c r="BB24" s="240"/>
      <c r="BC24" s="240"/>
      <c r="BD24" s="240"/>
      <c r="BE24" s="240"/>
      <c r="BF24" s="240"/>
      <c r="BG24" s="240"/>
      <c r="BH24" s="240"/>
      <c r="BI24" s="240"/>
      <c r="BJ24" s="240"/>
      <c r="BK24" s="240"/>
      <c r="BL24" s="240"/>
      <c r="BM24" s="240"/>
      <c r="BN24" s="240"/>
      <c r="BO24" s="15"/>
      <c r="BP24" s="14"/>
      <c r="BX24" s="303">
        <f>IFERROR(IF(OR(AND(F17&lt;&gt;0,F16&lt;&gt;BP18),AND(F17=0,K17&lt;&gt;0,K16&lt;&gt;BP18),AND(F17=0,K17=0,P17&lt;&gt;0,P16&lt;&gt;BP18),AND(F17=0,K17=0,P17=0,U17&lt;&gt;0,U16&lt;&gt;BP18)),1,0),0)</f>
        <v>0</v>
      </c>
      <c r="BY24" s="321" t="str">
        <f>IF(BX24=1,"年次計画の開始年度と、契約予定年月日の年度がずれています","")</f>
        <v/>
      </c>
    </row>
    <row r="25" spans="1:107" ht="13.5" customHeight="1">
      <c r="A25" s="661"/>
      <c r="B25" s="662"/>
      <c r="C25" s="325"/>
      <c r="D25" s="326"/>
      <c r="E25" s="4" t="s">
        <v>67</v>
      </c>
      <c r="M25" s="9"/>
      <c r="N25" s="325"/>
      <c r="O25" s="326"/>
      <c r="P25" s="4" t="s">
        <v>68</v>
      </c>
      <c r="AA25" s="9"/>
      <c r="AB25" s="241" t="s">
        <v>69</v>
      </c>
      <c r="AC25" s="241"/>
      <c r="AD25" s="241"/>
      <c r="AE25" s="241"/>
      <c r="AF25" s="241"/>
      <c r="AG25" s="241"/>
      <c r="AH25" s="241"/>
      <c r="AI25" s="241"/>
      <c r="AJ25" s="241"/>
      <c r="AK25" s="241"/>
      <c r="AL25" s="241"/>
      <c r="AM25" s="241"/>
      <c r="AN25" s="220"/>
      <c r="AO25" s="683">
        <v>45037</v>
      </c>
      <c r="AP25" s="683"/>
      <c r="AQ25" s="683"/>
      <c r="AR25" s="683"/>
      <c r="AS25" s="683"/>
      <c r="AT25" s="683"/>
      <c r="AU25" s="683"/>
      <c r="AV25" s="241" t="s">
        <v>351</v>
      </c>
      <c r="AW25" s="16"/>
      <c r="AX25" s="674" t="s">
        <v>649</v>
      </c>
      <c r="AY25" s="675"/>
      <c r="AZ25" s="675"/>
      <c r="BA25" s="675"/>
      <c r="BB25" s="675"/>
      <c r="BC25" s="675"/>
      <c r="BD25" s="675"/>
      <c r="BE25" s="675"/>
      <c r="BF25" s="675"/>
      <c r="BG25" s="675"/>
      <c r="BH25" s="675"/>
      <c r="BI25" s="675"/>
      <c r="BJ25" s="675"/>
      <c r="BK25" s="675"/>
      <c r="BL25" s="675"/>
      <c r="BM25" s="675"/>
      <c r="BN25" s="675"/>
      <c r="BO25" s="676"/>
      <c r="BX25" s="303">
        <f>IFERROR(IF(OR(AND(U17&lt;&gt;0,Z17=0,U16&lt;&gt;BP20),AND(Z17&lt;&gt;0,Z16&lt;&gt;BP20)),1,0),0)</f>
        <v>0</v>
      </c>
      <c r="BY25" s="321" t="str">
        <f>IF(BX25=1,"年次計画の最終年度と、完成予定年月日の年度がずれています","")</f>
        <v/>
      </c>
    </row>
    <row r="26" spans="1:107" ht="13.5" customHeight="1">
      <c r="A26" s="661"/>
      <c r="B26" s="662"/>
      <c r="C26" s="325"/>
      <c r="D26" s="326"/>
      <c r="E26" s="4" t="s">
        <v>70</v>
      </c>
      <c r="M26" s="9"/>
      <c r="N26" s="243" t="s">
        <v>37</v>
      </c>
      <c r="O26" s="326"/>
      <c r="P26" s="4" t="s">
        <v>71</v>
      </c>
      <c r="S26" s="326"/>
      <c r="T26" s="4" t="s">
        <v>72</v>
      </c>
      <c r="W26" s="326"/>
      <c r="X26" s="658"/>
      <c r="Y26" s="658"/>
      <c r="Z26" s="658"/>
      <c r="AA26" s="9" t="s">
        <v>53</v>
      </c>
      <c r="AB26" s="241" t="s">
        <v>73</v>
      </c>
      <c r="AC26" s="241"/>
      <c r="AD26" s="241"/>
      <c r="AE26" s="241"/>
      <c r="AF26" s="241"/>
      <c r="AG26" s="241"/>
      <c r="AH26" s="241"/>
      <c r="AI26" s="241"/>
      <c r="AJ26" s="241"/>
      <c r="AK26" s="241"/>
      <c r="AL26" s="241"/>
      <c r="AM26" s="241"/>
      <c r="AN26" s="221"/>
      <c r="AO26" s="640">
        <v>45037</v>
      </c>
      <c r="AP26" s="640"/>
      <c r="AQ26" s="640"/>
      <c r="AR26" s="640"/>
      <c r="AS26" s="640"/>
      <c r="AT26" s="640"/>
      <c r="AU26" s="640"/>
      <c r="AV26" s="241" t="s">
        <v>351</v>
      </c>
      <c r="AW26" s="16"/>
      <c r="AX26" s="675"/>
      <c r="AY26" s="675"/>
      <c r="AZ26" s="675"/>
      <c r="BA26" s="675"/>
      <c r="BB26" s="675"/>
      <c r="BC26" s="675"/>
      <c r="BD26" s="675"/>
      <c r="BE26" s="675"/>
      <c r="BF26" s="675"/>
      <c r="BG26" s="675"/>
      <c r="BH26" s="675"/>
      <c r="BI26" s="675"/>
      <c r="BJ26" s="675"/>
      <c r="BK26" s="675"/>
      <c r="BL26" s="675"/>
      <c r="BM26" s="675"/>
      <c r="BN26" s="675"/>
      <c r="BO26" s="676"/>
    </row>
    <row r="27" spans="1:107" ht="13.5" customHeight="1" thickBot="1">
      <c r="A27" s="663"/>
      <c r="B27" s="664"/>
      <c r="C27" s="679" t="s">
        <v>74</v>
      </c>
      <c r="D27" s="680"/>
      <c r="E27" s="680"/>
      <c r="F27" s="680"/>
      <c r="G27" s="680"/>
      <c r="H27" s="680"/>
      <c r="I27" s="680"/>
      <c r="J27" s="680"/>
      <c r="K27" s="680"/>
      <c r="L27" s="680"/>
      <c r="M27" s="681"/>
      <c r="N27" s="17"/>
      <c r="O27" s="244"/>
      <c r="P27" s="244"/>
      <c r="Q27" s="244"/>
      <c r="R27" s="244"/>
      <c r="S27" s="244"/>
      <c r="T27" s="244"/>
      <c r="U27" s="244"/>
      <c r="V27" s="244"/>
      <c r="W27" s="244"/>
      <c r="X27" s="244"/>
      <c r="Y27" s="244"/>
      <c r="Z27" s="244"/>
      <c r="AA27" s="11"/>
      <c r="AB27" s="677" t="s">
        <v>75</v>
      </c>
      <c r="AC27" s="677"/>
      <c r="AD27" s="677"/>
      <c r="AE27" s="677"/>
      <c r="AF27" s="677"/>
      <c r="AG27" s="677"/>
      <c r="AH27" s="677"/>
      <c r="AI27" s="677"/>
      <c r="AJ27" s="677"/>
      <c r="AK27" s="677"/>
      <c r="AL27" s="677"/>
      <c r="AM27" s="677"/>
      <c r="AN27" s="677"/>
      <c r="AO27" s="677"/>
      <c r="AP27" s="677"/>
      <c r="AQ27" s="677"/>
      <c r="AR27" s="677"/>
      <c r="AS27" s="677"/>
      <c r="AT27" s="677"/>
      <c r="AU27" s="677"/>
      <c r="AV27" s="677"/>
      <c r="AW27" s="682"/>
      <c r="AX27" s="677"/>
      <c r="AY27" s="677"/>
      <c r="AZ27" s="677"/>
      <c r="BA27" s="677"/>
      <c r="BB27" s="677"/>
      <c r="BC27" s="677"/>
      <c r="BD27" s="677"/>
      <c r="BE27" s="677"/>
      <c r="BF27" s="677"/>
      <c r="BG27" s="677"/>
      <c r="BH27" s="677"/>
      <c r="BI27" s="677"/>
      <c r="BJ27" s="677"/>
      <c r="BK27" s="677"/>
      <c r="BL27" s="677"/>
      <c r="BM27" s="677"/>
      <c r="BN27" s="677"/>
      <c r="BO27" s="678"/>
      <c r="CJ27" s="571"/>
      <c r="CK27" s="571"/>
      <c r="CL27" s="571"/>
      <c r="CM27" s="571"/>
      <c r="CN27" s="571"/>
      <c r="CO27" s="571"/>
      <c r="CP27" s="571"/>
      <c r="CQ27" s="571"/>
      <c r="CR27" s="571"/>
      <c r="CS27" s="571"/>
      <c r="CT27" s="571"/>
      <c r="CU27" s="571"/>
      <c r="CV27" s="571"/>
      <c r="CW27" s="571"/>
      <c r="CX27" s="571"/>
      <c r="CY27" s="571"/>
      <c r="CZ27" s="571"/>
      <c r="DA27" s="571"/>
      <c r="DB27" s="571"/>
      <c r="DC27" s="571"/>
    </row>
    <row r="28" spans="1:107" ht="11.25" customHeight="1" thickBo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107" ht="18" customHeight="1">
      <c r="A29" s="684" t="s">
        <v>76</v>
      </c>
      <c r="B29" s="685"/>
      <c r="C29" s="239"/>
      <c r="D29" s="690" t="s">
        <v>77</v>
      </c>
      <c r="E29" s="690"/>
      <c r="F29" s="690"/>
      <c r="G29" s="690"/>
      <c r="H29" s="240"/>
      <c r="I29" s="240"/>
      <c r="J29" s="240"/>
      <c r="K29" s="240"/>
      <c r="L29" s="240"/>
      <c r="M29" s="240"/>
      <c r="N29" s="253"/>
      <c r="O29" s="253"/>
      <c r="P29" s="253"/>
      <c r="Q29" s="253"/>
      <c r="R29" s="253"/>
      <c r="S29" s="707"/>
      <c r="T29" s="707"/>
      <c r="U29" s="707"/>
      <c r="V29" s="707"/>
      <c r="W29" s="707"/>
      <c r="X29" s="707"/>
      <c r="Y29" s="666" t="s">
        <v>33</v>
      </c>
      <c r="Z29" s="666"/>
      <c r="AA29" s="691"/>
      <c r="AB29" s="692" t="s">
        <v>78</v>
      </c>
      <c r="AC29" s="693"/>
      <c r="AD29" s="693"/>
      <c r="AE29" s="693"/>
      <c r="AF29" s="693"/>
      <c r="AG29" s="693"/>
      <c r="AH29" s="693"/>
      <c r="AI29" s="693"/>
      <c r="AJ29" s="693"/>
      <c r="AK29" s="693"/>
      <c r="AL29" s="693"/>
      <c r="AM29" s="693"/>
      <c r="AN29" s="693"/>
      <c r="AO29" s="693"/>
      <c r="AP29" s="693"/>
      <c r="AQ29" s="693"/>
      <c r="AR29" s="693"/>
      <c r="AS29" s="693"/>
      <c r="AT29" s="693"/>
      <c r="AU29" s="693"/>
      <c r="AV29" s="693"/>
      <c r="AW29" s="693"/>
      <c r="AX29" s="693"/>
      <c r="AY29" s="693"/>
      <c r="AZ29" s="693"/>
      <c r="BA29" s="693"/>
      <c r="BB29" s="693"/>
      <c r="BC29" s="693"/>
      <c r="BD29" s="693"/>
      <c r="BE29" s="693"/>
      <c r="BF29" s="693"/>
      <c r="BG29" s="693"/>
      <c r="BH29" s="693"/>
      <c r="BI29" s="693"/>
      <c r="BJ29" s="693"/>
      <c r="BK29" s="694"/>
      <c r="BL29" s="695" t="s">
        <v>79</v>
      </c>
      <c r="BM29" s="696"/>
      <c r="BN29" s="696"/>
      <c r="BO29" s="697"/>
      <c r="BX29" s="447">
        <f>IF(OR(AND(S29="",OR(K30="",O30="",T30=""),OR(J31="",T31="",K32=""),AB30=""),AB32=""),1,0)</f>
        <v>0</v>
      </c>
      <c r="BY29" s="446" t="str">
        <f>IF(BX29=1,"用地の所有状況に入力漏れがあります（「用地について」は、特記すべきことがない場合、「特に問題なし」等と記入してください）","")</f>
        <v/>
      </c>
    </row>
    <row r="30" spans="1:107" ht="18" customHeight="1">
      <c r="A30" s="686"/>
      <c r="B30" s="687"/>
      <c r="C30" s="18"/>
      <c r="D30" s="725" t="s">
        <v>80</v>
      </c>
      <c r="E30" s="725"/>
      <c r="F30" s="725"/>
      <c r="G30" s="725"/>
      <c r="H30" s="725" t="s">
        <v>81</v>
      </c>
      <c r="I30" s="725"/>
      <c r="J30" s="725"/>
      <c r="K30" s="726"/>
      <c r="L30" s="726"/>
      <c r="M30" s="725" t="s">
        <v>45</v>
      </c>
      <c r="N30" s="725"/>
      <c r="O30" s="726"/>
      <c r="P30" s="726"/>
      <c r="Q30" s="725" t="s">
        <v>82</v>
      </c>
      <c r="R30" s="725"/>
      <c r="S30" s="725"/>
      <c r="T30" s="713"/>
      <c r="U30" s="713"/>
      <c r="V30" s="713"/>
      <c r="W30" s="713"/>
      <c r="X30" s="713"/>
      <c r="Y30" s="716" t="s">
        <v>33</v>
      </c>
      <c r="Z30" s="716"/>
      <c r="AA30" s="717"/>
      <c r="AB30" s="718"/>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19"/>
      <c r="AY30" s="719"/>
      <c r="AZ30" s="719"/>
      <c r="BA30" s="719"/>
      <c r="BB30" s="719"/>
      <c r="BC30" s="719"/>
      <c r="BD30" s="719"/>
      <c r="BE30" s="719"/>
      <c r="BF30" s="719"/>
      <c r="BG30" s="719"/>
      <c r="BH30" s="719"/>
      <c r="BI30" s="719"/>
      <c r="BJ30" s="719"/>
      <c r="BK30" s="720"/>
      <c r="BL30" s="698"/>
      <c r="BM30" s="699"/>
      <c r="BN30" s="699"/>
      <c r="BO30" s="700"/>
      <c r="BX30" s="447"/>
      <c r="BY30" s="446"/>
    </row>
    <row r="31" spans="1:107" ht="18" customHeight="1">
      <c r="A31" s="686"/>
      <c r="B31" s="687"/>
      <c r="C31" s="19"/>
      <c r="D31" s="721" t="s">
        <v>83</v>
      </c>
      <c r="E31" s="721"/>
      <c r="F31" s="721"/>
      <c r="G31" s="721"/>
      <c r="H31" s="20" t="s">
        <v>37</v>
      </c>
      <c r="I31" s="21"/>
      <c r="J31" s="714" t="s">
        <v>85</v>
      </c>
      <c r="K31" s="714"/>
      <c r="L31" s="714"/>
      <c r="M31" s="714"/>
      <c r="N31" s="714"/>
      <c r="O31" s="714"/>
      <c r="P31" s="714"/>
      <c r="Q31" s="22"/>
      <c r="R31" s="22" t="s">
        <v>53</v>
      </c>
      <c r="S31" s="22"/>
      <c r="T31" s="706">
        <v>1500</v>
      </c>
      <c r="U31" s="706"/>
      <c r="V31" s="706"/>
      <c r="W31" s="706"/>
      <c r="X31" s="706"/>
      <c r="Y31" s="708" t="s">
        <v>33</v>
      </c>
      <c r="Z31" s="708"/>
      <c r="AA31" s="709"/>
      <c r="AB31" s="722" t="s">
        <v>87</v>
      </c>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3"/>
      <c r="AY31" s="723"/>
      <c r="AZ31" s="723"/>
      <c r="BA31" s="723"/>
      <c r="BB31" s="723"/>
      <c r="BC31" s="723"/>
      <c r="BD31" s="723"/>
      <c r="BE31" s="723"/>
      <c r="BF31" s="723"/>
      <c r="BG31" s="723"/>
      <c r="BH31" s="723"/>
      <c r="BI31" s="723"/>
      <c r="BJ31" s="723"/>
      <c r="BK31" s="724"/>
      <c r="BL31" s="701" t="s">
        <v>342</v>
      </c>
      <c r="BM31" s="649"/>
      <c r="BN31" s="649"/>
      <c r="BO31" s="702"/>
      <c r="BV31" s="447">
        <f>IF(BL31="有",1,0)</f>
        <v>0</v>
      </c>
      <c r="BW31" s="875" t="str">
        <f>IF(BV31=1,"危険地区指定が有の場合、その地域に整備すると判断した理由を自治体内で整理しておいてください","")</f>
        <v/>
      </c>
      <c r="BX31" s="447">
        <f>IF(BL31="",1,0)</f>
        <v>0</v>
      </c>
      <c r="BY31" s="450" t="str">
        <f>IF(BX31=1,"危険地区指定の有無に入力漏れがあります","")</f>
        <v/>
      </c>
    </row>
    <row r="32" spans="1:107" ht="18" customHeight="1" thickBot="1">
      <c r="A32" s="688"/>
      <c r="B32" s="689"/>
      <c r="C32" s="23"/>
      <c r="D32" s="705" t="s">
        <v>88</v>
      </c>
      <c r="E32" s="705"/>
      <c r="F32" s="705"/>
      <c r="G32" s="705"/>
      <c r="H32" s="705"/>
      <c r="I32" s="705"/>
      <c r="J32" s="705"/>
      <c r="K32" s="715" t="s">
        <v>430</v>
      </c>
      <c r="L32" s="715"/>
      <c r="M32" s="715"/>
      <c r="N32" s="715"/>
      <c r="O32" s="715"/>
      <c r="P32" s="715"/>
      <c r="Q32" s="715"/>
      <c r="R32" s="715"/>
      <c r="S32" s="715"/>
      <c r="T32" s="715"/>
      <c r="U32" s="715"/>
      <c r="V32" s="715"/>
      <c r="W32" s="715"/>
      <c r="X32" s="715"/>
      <c r="Y32" s="715"/>
      <c r="Z32" s="244" t="s">
        <v>519</v>
      </c>
      <c r="AA32" s="12"/>
      <c r="AB32" s="710" t="s">
        <v>546</v>
      </c>
      <c r="AC32" s="711"/>
      <c r="AD32" s="711"/>
      <c r="AE32" s="711"/>
      <c r="AF32" s="711"/>
      <c r="AG32" s="711"/>
      <c r="AH32" s="711"/>
      <c r="AI32" s="711"/>
      <c r="AJ32" s="711"/>
      <c r="AK32" s="711"/>
      <c r="AL32" s="711"/>
      <c r="AM32" s="711"/>
      <c r="AN32" s="711"/>
      <c r="AO32" s="711"/>
      <c r="AP32" s="711"/>
      <c r="AQ32" s="711"/>
      <c r="AR32" s="711"/>
      <c r="AS32" s="711"/>
      <c r="AT32" s="711"/>
      <c r="AU32" s="711"/>
      <c r="AV32" s="711"/>
      <c r="AW32" s="711"/>
      <c r="AX32" s="711"/>
      <c r="AY32" s="711"/>
      <c r="AZ32" s="711"/>
      <c r="BA32" s="711"/>
      <c r="BB32" s="711"/>
      <c r="BC32" s="711"/>
      <c r="BD32" s="711"/>
      <c r="BE32" s="711"/>
      <c r="BF32" s="711"/>
      <c r="BG32" s="711"/>
      <c r="BH32" s="711"/>
      <c r="BI32" s="711"/>
      <c r="BJ32" s="711"/>
      <c r="BK32" s="712"/>
      <c r="BL32" s="703"/>
      <c r="BM32" s="587"/>
      <c r="BN32" s="587"/>
      <c r="BO32" s="704"/>
      <c r="BV32" s="447"/>
      <c r="BW32" s="875"/>
      <c r="BX32" s="447"/>
      <c r="BY32" s="450"/>
    </row>
    <row r="33" spans="1:77" ht="8.25" customHeight="1" thickBot="1"/>
    <row r="34" spans="1:77" ht="17.25" customHeight="1" thickBot="1">
      <c r="A34" s="738" t="s">
        <v>89</v>
      </c>
      <c r="B34" s="739"/>
      <c r="C34" s="739"/>
      <c r="D34" s="739"/>
      <c r="E34" s="739"/>
      <c r="F34" s="739"/>
      <c r="G34" s="739"/>
      <c r="H34" s="739"/>
      <c r="I34" s="739"/>
      <c r="J34" s="739"/>
      <c r="K34" s="740"/>
      <c r="L34" s="743" t="s">
        <v>90</v>
      </c>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5"/>
      <c r="BE34" s="746" t="s">
        <v>91</v>
      </c>
      <c r="BF34" s="550"/>
      <c r="BG34" s="550"/>
      <c r="BH34" s="550"/>
      <c r="BI34" s="550"/>
      <c r="BJ34" s="550"/>
      <c r="BK34" s="550"/>
      <c r="BL34" s="550"/>
      <c r="BM34" s="550"/>
      <c r="BN34" s="550"/>
      <c r="BO34" s="747"/>
    </row>
    <row r="35" spans="1:77" ht="18" customHeight="1" thickBot="1">
      <c r="A35" s="741"/>
      <c r="B35" s="447"/>
      <c r="C35" s="447"/>
      <c r="D35" s="447"/>
      <c r="E35" s="447"/>
      <c r="F35" s="447"/>
      <c r="G35" s="447"/>
      <c r="H35" s="447"/>
      <c r="I35" s="447"/>
      <c r="J35" s="447"/>
      <c r="K35" s="742"/>
      <c r="L35" s="750" t="s">
        <v>428</v>
      </c>
      <c r="M35" s="751"/>
      <c r="N35" s="751"/>
      <c r="O35" s="751"/>
      <c r="P35" s="751"/>
      <c r="Q35" s="751"/>
      <c r="R35" s="751"/>
      <c r="S35" s="751"/>
      <c r="T35" s="751"/>
      <c r="U35" s="751"/>
      <c r="V35" s="751"/>
      <c r="W35" s="751"/>
      <c r="X35" s="751"/>
      <c r="Y35" s="751"/>
      <c r="Z35" s="751"/>
      <c r="AA35" s="751"/>
      <c r="AB35" s="751"/>
      <c r="AC35" s="751"/>
      <c r="AD35" s="751"/>
      <c r="AE35" s="751"/>
      <c r="AF35" s="751"/>
      <c r="AG35" s="752"/>
      <c r="AH35" s="750" t="s">
        <v>371</v>
      </c>
      <c r="AI35" s="751"/>
      <c r="AJ35" s="751"/>
      <c r="AK35" s="751"/>
      <c r="AL35" s="751"/>
      <c r="AM35" s="751"/>
      <c r="AN35" s="751"/>
      <c r="AO35" s="751"/>
      <c r="AP35" s="751"/>
      <c r="AQ35" s="751"/>
      <c r="AR35" s="751"/>
      <c r="AS35" s="751"/>
      <c r="AT35" s="751"/>
      <c r="AU35" s="751"/>
      <c r="AV35" s="751"/>
      <c r="AW35" s="751"/>
      <c r="AX35" s="751"/>
      <c r="AY35" s="751"/>
      <c r="AZ35" s="751"/>
      <c r="BA35" s="751"/>
      <c r="BB35" s="751"/>
      <c r="BC35" s="752"/>
      <c r="BD35" s="242"/>
      <c r="BE35" s="748"/>
      <c r="BF35" s="705"/>
      <c r="BG35" s="705"/>
      <c r="BH35" s="705"/>
      <c r="BI35" s="705"/>
      <c r="BJ35" s="705"/>
      <c r="BK35" s="705"/>
      <c r="BL35" s="705"/>
      <c r="BM35" s="705"/>
      <c r="BN35" s="705"/>
      <c r="BO35" s="749"/>
    </row>
    <row r="36" spans="1:77" ht="13.5" customHeight="1">
      <c r="A36" s="753"/>
      <c r="B36" s="754"/>
      <c r="C36" s="754"/>
      <c r="D36" s="754"/>
      <c r="E36" s="754"/>
      <c r="F36" s="754"/>
      <c r="G36" s="754"/>
      <c r="H36" s="754"/>
      <c r="I36" s="754"/>
      <c r="J36" s="754"/>
      <c r="K36" s="754"/>
      <c r="L36" s="755" t="s">
        <v>92</v>
      </c>
      <c r="M36" s="756"/>
      <c r="N36" s="756"/>
      <c r="O36" s="756"/>
      <c r="P36" s="757" t="s">
        <v>93</v>
      </c>
      <c r="Q36" s="758"/>
      <c r="R36" s="758"/>
      <c r="S36" s="758"/>
      <c r="T36" s="758"/>
      <c r="U36" s="758"/>
      <c r="V36" s="758"/>
      <c r="W36" s="758"/>
      <c r="X36" s="758"/>
      <c r="Y36" s="758"/>
      <c r="Z36" s="759"/>
      <c r="AA36" s="878" t="s">
        <v>94</v>
      </c>
      <c r="AB36" s="878"/>
      <c r="AC36" s="878"/>
      <c r="AD36" s="878"/>
      <c r="AE36" s="878"/>
      <c r="AF36" s="878"/>
      <c r="AG36" s="879"/>
      <c r="AH36" s="755" t="s">
        <v>92</v>
      </c>
      <c r="AI36" s="756"/>
      <c r="AJ36" s="756"/>
      <c r="AK36" s="756"/>
      <c r="AL36" s="757" t="s">
        <v>93</v>
      </c>
      <c r="AM36" s="758"/>
      <c r="AN36" s="758"/>
      <c r="AO36" s="758"/>
      <c r="AP36" s="758"/>
      <c r="AQ36" s="758"/>
      <c r="AR36" s="758"/>
      <c r="AS36" s="758"/>
      <c r="AT36" s="758"/>
      <c r="AU36" s="758"/>
      <c r="AV36" s="759"/>
      <c r="AW36" s="878" t="s">
        <v>94</v>
      </c>
      <c r="AX36" s="878"/>
      <c r="AY36" s="878"/>
      <c r="AZ36" s="878"/>
      <c r="BA36" s="878"/>
      <c r="BB36" s="878"/>
      <c r="BC36" s="879"/>
      <c r="BD36" s="242"/>
      <c r="BE36" s="746" t="s">
        <v>377</v>
      </c>
      <c r="BF36" s="550"/>
      <c r="BG36" s="550"/>
      <c r="BH36" s="550"/>
      <c r="BI36" s="550"/>
      <c r="BJ36" s="550"/>
      <c r="BK36" s="550"/>
      <c r="BL36" s="550"/>
      <c r="BM36" s="550"/>
      <c r="BN36" s="550"/>
      <c r="BO36" s="747"/>
      <c r="BP36" s="213"/>
    </row>
    <row r="37" spans="1:77" ht="27" customHeight="1">
      <c r="A37" s="727" t="s">
        <v>403</v>
      </c>
      <c r="B37" s="728"/>
      <c r="C37" s="728"/>
      <c r="D37" s="728"/>
      <c r="E37" s="728"/>
      <c r="F37" s="728"/>
      <c r="G37" s="728"/>
      <c r="H37" s="728"/>
      <c r="I37" s="728"/>
      <c r="J37" s="728"/>
      <c r="K37" s="728"/>
      <c r="L37" s="729">
        <v>60</v>
      </c>
      <c r="M37" s="730"/>
      <c r="N37" s="730"/>
      <c r="O37" s="730"/>
      <c r="P37" s="731" t="s">
        <v>431</v>
      </c>
      <c r="Q37" s="732"/>
      <c r="R37" s="732"/>
      <c r="S37" s="732"/>
      <c r="T37" s="732"/>
      <c r="U37" s="732"/>
      <c r="V37" s="732"/>
      <c r="W37" s="732"/>
      <c r="X37" s="732"/>
      <c r="Y37" s="732"/>
      <c r="Z37" s="733"/>
      <c r="AA37" s="734">
        <v>91000</v>
      </c>
      <c r="AB37" s="734"/>
      <c r="AC37" s="734"/>
      <c r="AD37" s="734"/>
      <c r="AE37" s="734"/>
      <c r="AF37" s="734"/>
      <c r="AG37" s="735"/>
      <c r="AH37" s="729">
        <v>60</v>
      </c>
      <c r="AI37" s="730"/>
      <c r="AJ37" s="730"/>
      <c r="AK37" s="730"/>
      <c r="AL37" s="731" t="s">
        <v>431</v>
      </c>
      <c r="AM37" s="732"/>
      <c r="AN37" s="732"/>
      <c r="AO37" s="732"/>
      <c r="AP37" s="732"/>
      <c r="AQ37" s="732"/>
      <c r="AR37" s="732"/>
      <c r="AS37" s="732"/>
      <c r="AT37" s="732"/>
      <c r="AU37" s="732"/>
      <c r="AV37" s="733"/>
      <c r="AW37" s="734">
        <v>91000</v>
      </c>
      <c r="AX37" s="734"/>
      <c r="AY37" s="734"/>
      <c r="AZ37" s="734"/>
      <c r="BA37" s="734"/>
      <c r="BB37" s="734"/>
      <c r="BC37" s="735"/>
      <c r="BD37" s="242"/>
      <c r="BE37" s="736"/>
      <c r="BF37" s="737"/>
      <c r="BG37" s="737"/>
      <c r="BH37" s="737"/>
      <c r="BI37" s="737"/>
      <c r="BJ37" s="737"/>
      <c r="BK37" s="737"/>
      <c r="BL37" s="737"/>
      <c r="BM37" s="737"/>
      <c r="BN37" s="772" t="s">
        <v>375</v>
      </c>
      <c r="BO37" s="773"/>
      <c r="BP37" s="213" t="s">
        <v>372</v>
      </c>
      <c r="BX37" s="303">
        <f>IF(AND(AA38&lt;&gt;0,AW38&lt;&gt;0),1,0)</f>
        <v>0</v>
      </c>
      <c r="BY37" s="330" t="str">
        <f>IF(BX37=1,"特殊付帯工事の基準額が保育所と教育の両方に計上しています（両方工事する場合は保育の額を計上すること）","")</f>
        <v/>
      </c>
    </row>
    <row r="38" spans="1:77" ht="27" customHeight="1">
      <c r="A38" s="760" t="s">
        <v>95</v>
      </c>
      <c r="B38" s="761"/>
      <c r="C38" s="761"/>
      <c r="D38" s="761"/>
      <c r="E38" s="761"/>
      <c r="F38" s="761"/>
      <c r="G38" s="761"/>
      <c r="H38" s="761"/>
      <c r="I38" s="761"/>
      <c r="J38" s="761"/>
      <c r="K38" s="762"/>
      <c r="L38" s="729"/>
      <c r="M38" s="730"/>
      <c r="N38" s="730"/>
      <c r="O38" s="730"/>
      <c r="P38" s="763" t="s">
        <v>638</v>
      </c>
      <c r="Q38" s="764"/>
      <c r="R38" s="764"/>
      <c r="S38" s="764"/>
      <c r="T38" s="764"/>
      <c r="U38" s="764"/>
      <c r="V38" s="764"/>
      <c r="W38" s="764"/>
      <c r="X38" s="764"/>
      <c r="Y38" s="764"/>
      <c r="Z38" s="765"/>
      <c r="AA38" s="766">
        <v>11770</v>
      </c>
      <c r="AB38" s="766"/>
      <c r="AC38" s="766"/>
      <c r="AD38" s="766"/>
      <c r="AE38" s="766"/>
      <c r="AF38" s="766"/>
      <c r="AG38" s="767"/>
      <c r="AH38" s="768"/>
      <c r="AI38" s="769"/>
      <c r="AJ38" s="769"/>
      <c r="AK38" s="769"/>
      <c r="AL38" s="763"/>
      <c r="AM38" s="764"/>
      <c r="AN38" s="764"/>
      <c r="AO38" s="764"/>
      <c r="AP38" s="764"/>
      <c r="AQ38" s="764"/>
      <c r="AR38" s="764"/>
      <c r="AS38" s="764"/>
      <c r="AT38" s="764"/>
      <c r="AU38" s="764"/>
      <c r="AV38" s="765"/>
      <c r="AW38" s="766"/>
      <c r="AX38" s="766"/>
      <c r="AY38" s="766"/>
      <c r="AZ38" s="766"/>
      <c r="BA38" s="766"/>
      <c r="BB38" s="766"/>
      <c r="BC38" s="767"/>
      <c r="BD38" s="242"/>
      <c r="BE38" s="736"/>
      <c r="BF38" s="737"/>
      <c r="BG38" s="737"/>
      <c r="BH38" s="737"/>
      <c r="BI38" s="737"/>
      <c r="BJ38" s="737"/>
      <c r="BK38" s="737"/>
      <c r="BL38" s="737"/>
      <c r="BM38" s="737"/>
      <c r="BN38" s="772" t="s">
        <v>375</v>
      </c>
      <c r="BO38" s="773"/>
      <c r="BP38" s="213" t="s">
        <v>373</v>
      </c>
      <c r="BV38" s="303">
        <f>IF(AND(OR(AA42&lt;&gt;0,AW42&lt;&gt;0),J31&lt;&gt;"賃借権",J31&lt;&gt;"定期借地権"),1,0)</f>
        <v>0</v>
      </c>
      <c r="BW38" s="331" t="str">
        <f>IF(BV38=1,"土地借料加算を適用するのに、用地の状況で「賃借権」又は「定期借地権」が入力されていません。土地借料加算の対象となるか確認をお願いします。","")</f>
        <v/>
      </c>
      <c r="BX38" s="303">
        <f>IF(AND(AA12="",AA13="",OR(F12="創設",F12="増築"),OR(AA44&lt;&gt;0,AA45&lt;&gt;0,AW44&lt;&gt;0,AW45&lt;&gt;0)),1,0)</f>
        <v>0</v>
      </c>
      <c r="BY38" s="330" t="str">
        <f>IF(BX38=1,"創設又は増築の場合、仮設施設整備工事費と解体撤去工事費は算出できません","")</f>
        <v/>
      </c>
    </row>
    <row r="39" spans="1:77" ht="27" customHeight="1" thickBot="1">
      <c r="A39" s="760" t="s">
        <v>96</v>
      </c>
      <c r="B39" s="761"/>
      <c r="C39" s="761"/>
      <c r="D39" s="761"/>
      <c r="E39" s="761"/>
      <c r="F39" s="761"/>
      <c r="G39" s="761"/>
      <c r="H39" s="761"/>
      <c r="I39" s="761"/>
      <c r="J39" s="761"/>
      <c r="K39" s="762"/>
      <c r="L39" s="729"/>
      <c r="M39" s="730"/>
      <c r="N39" s="730"/>
      <c r="O39" s="730"/>
      <c r="P39" s="763"/>
      <c r="Q39" s="764"/>
      <c r="R39" s="764"/>
      <c r="S39" s="764"/>
      <c r="T39" s="764"/>
      <c r="U39" s="764"/>
      <c r="V39" s="764"/>
      <c r="W39" s="764"/>
      <c r="X39" s="764"/>
      <c r="Y39" s="764"/>
      <c r="Z39" s="765"/>
      <c r="AA39" s="766"/>
      <c r="AB39" s="766"/>
      <c r="AC39" s="766"/>
      <c r="AD39" s="766"/>
      <c r="AE39" s="766"/>
      <c r="AF39" s="766"/>
      <c r="AG39" s="767"/>
      <c r="AH39" s="768"/>
      <c r="AI39" s="769"/>
      <c r="AJ39" s="769"/>
      <c r="AK39" s="877"/>
      <c r="AL39" s="763"/>
      <c r="AM39" s="764"/>
      <c r="AN39" s="764"/>
      <c r="AO39" s="764"/>
      <c r="AP39" s="764"/>
      <c r="AQ39" s="764"/>
      <c r="AR39" s="764"/>
      <c r="AS39" s="764"/>
      <c r="AT39" s="764"/>
      <c r="AU39" s="764"/>
      <c r="AV39" s="765"/>
      <c r="AW39" s="766"/>
      <c r="AX39" s="766"/>
      <c r="AY39" s="766"/>
      <c r="AZ39" s="766"/>
      <c r="BA39" s="766"/>
      <c r="BB39" s="766"/>
      <c r="BC39" s="767"/>
      <c r="BD39" s="242"/>
      <c r="BE39" s="770"/>
      <c r="BF39" s="771"/>
      <c r="BG39" s="771"/>
      <c r="BH39" s="771"/>
      <c r="BI39" s="771"/>
      <c r="BJ39" s="771"/>
      <c r="BK39" s="771"/>
      <c r="BL39" s="771"/>
      <c r="BM39" s="771"/>
      <c r="BN39" s="772" t="s">
        <v>375</v>
      </c>
      <c r="BO39" s="773"/>
      <c r="BP39" s="213" t="s">
        <v>374</v>
      </c>
      <c r="BX39" s="303">
        <f>IF(OR(AND(OR(AA12="創設",AA12="増築"),OR(AA44&lt;&gt;0,AA45&lt;&gt;0,)),AND(OR(AA13="創設",AA13="増築"),OR(AW44&lt;&gt;0,AW45&lt;&gt;0,))),1,0)</f>
        <v>0</v>
      </c>
      <c r="BY39" s="330" t="str">
        <f>IF(BX39=1,"創設又は増築の場合、仮設施設整備工事費と解体撤去工事費は算出できません","")</f>
        <v/>
      </c>
    </row>
    <row r="40" spans="1:77" ht="27" customHeight="1">
      <c r="A40" s="760" t="s">
        <v>97</v>
      </c>
      <c r="B40" s="761"/>
      <c r="C40" s="761"/>
      <c r="D40" s="761"/>
      <c r="E40" s="761"/>
      <c r="F40" s="761"/>
      <c r="G40" s="761"/>
      <c r="H40" s="761"/>
      <c r="I40" s="761"/>
      <c r="J40" s="761"/>
      <c r="K40" s="762"/>
      <c r="L40" s="729"/>
      <c r="M40" s="730"/>
      <c r="N40" s="730"/>
      <c r="O40" s="730"/>
      <c r="P40" s="763"/>
      <c r="Q40" s="764"/>
      <c r="R40" s="764"/>
      <c r="S40" s="764"/>
      <c r="T40" s="764"/>
      <c r="U40" s="764"/>
      <c r="V40" s="764"/>
      <c r="W40" s="764"/>
      <c r="X40" s="764"/>
      <c r="Y40" s="764"/>
      <c r="Z40" s="765"/>
      <c r="AA40" s="766">
        <v>5138</v>
      </c>
      <c r="AB40" s="766"/>
      <c r="AC40" s="766"/>
      <c r="AD40" s="766"/>
      <c r="AE40" s="766"/>
      <c r="AF40" s="766"/>
      <c r="AG40" s="767"/>
      <c r="AH40" s="768"/>
      <c r="AI40" s="769"/>
      <c r="AJ40" s="769"/>
      <c r="AK40" s="769"/>
      <c r="AL40" s="763"/>
      <c r="AM40" s="764"/>
      <c r="AN40" s="764"/>
      <c r="AO40" s="764"/>
      <c r="AP40" s="764"/>
      <c r="AQ40" s="764"/>
      <c r="AR40" s="764"/>
      <c r="AS40" s="764"/>
      <c r="AT40" s="764"/>
      <c r="AU40" s="764"/>
      <c r="AV40" s="765"/>
      <c r="AW40" s="766">
        <v>4550</v>
      </c>
      <c r="AX40" s="766"/>
      <c r="AY40" s="766"/>
      <c r="AZ40" s="766"/>
      <c r="BA40" s="766"/>
      <c r="BB40" s="766"/>
      <c r="BC40" s="767"/>
      <c r="BD40" s="242"/>
      <c r="BE40" s="774" t="s">
        <v>656</v>
      </c>
      <c r="BF40" s="775"/>
      <c r="BG40" s="775"/>
      <c r="BH40" s="775"/>
      <c r="BI40" s="775"/>
      <c r="BJ40" s="775"/>
      <c r="BK40" s="775"/>
      <c r="BL40" s="775"/>
      <c r="BM40" s="775"/>
      <c r="BN40" s="775"/>
      <c r="BO40" s="776"/>
      <c r="BX40" s="303">
        <f>IF(AND(OR(F12="大規模修繕",F12="防犯対策（外構）",F12="防犯対策（非常通報装置等）",F12="防犯対策（外構・非常通報装置等）"),OR(BE37="",BE38="",BE39="")),1,0)</f>
        <v>0</v>
      </c>
      <c r="BY40" s="330" t="str">
        <f>IF(BX40=1,"見積書毎の対象事業費（３社分）の入力漏れがあります","")</f>
        <v/>
      </c>
    </row>
    <row r="41" spans="1:77" ht="27" customHeight="1" thickBot="1">
      <c r="A41" s="760" t="s">
        <v>98</v>
      </c>
      <c r="B41" s="761"/>
      <c r="C41" s="761"/>
      <c r="D41" s="761"/>
      <c r="E41" s="761"/>
      <c r="F41" s="761"/>
      <c r="G41" s="761"/>
      <c r="H41" s="761"/>
      <c r="I41" s="761"/>
      <c r="J41" s="761"/>
      <c r="K41" s="762"/>
      <c r="L41" s="729"/>
      <c r="M41" s="730"/>
      <c r="N41" s="730"/>
      <c r="O41" s="783"/>
      <c r="P41" s="763"/>
      <c r="Q41" s="764"/>
      <c r="R41" s="764"/>
      <c r="S41" s="764"/>
      <c r="T41" s="764"/>
      <c r="U41" s="764"/>
      <c r="V41" s="764"/>
      <c r="W41" s="764"/>
      <c r="X41" s="764"/>
      <c r="Y41" s="764"/>
      <c r="Z41" s="765"/>
      <c r="AA41" s="766">
        <v>960</v>
      </c>
      <c r="AB41" s="766"/>
      <c r="AC41" s="766"/>
      <c r="AD41" s="766"/>
      <c r="AE41" s="766"/>
      <c r="AF41" s="766"/>
      <c r="AG41" s="767"/>
      <c r="AH41" s="768"/>
      <c r="AI41" s="769"/>
      <c r="AJ41" s="769"/>
      <c r="AK41" s="877"/>
      <c r="AL41" s="777"/>
      <c r="AM41" s="778"/>
      <c r="AN41" s="778"/>
      <c r="AO41" s="778"/>
      <c r="AP41" s="778"/>
      <c r="AQ41" s="778"/>
      <c r="AR41" s="778"/>
      <c r="AS41" s="778"/>
      <c r="AT41" s="778"/>
      <c r="AU41" s="778"/>
      <c r="AV41" s="779"/>
      <c r="AW41" s="766"/>
      <c r="AX41" s="766"/>
      <c r="AY41" s="766"/>
      <c r="AZ41" s="766"/>
      <c r="BA41" s="766"/>
      <c r="BB41" s="766"/>
      <c r="BC41" s="767"/>
      <c r="BD41" s="242"/>
      <c r="BE41" s="823" t="s">
        <v>443</v>
      </c>
      <c r="BF41" s="824"/>
      <c r="BG41" s="824"/>
      <c r="BH41" s="824"/>
      <c r="BI41" s="824"/>
      <c r="BJ41" s="824"/>
      <c r="BK41" s="824"/>
      <c r="BL41" s="824"/>
      <c r="BM41" s="824"/>
      <c r="BN41" s="824"/>
      <c r="BO41" s="825"/>
      <c r="BX41" s="303">
        <f>IF(AND(BQ11=TRUE,BE41=""),1,0)</f>
        <v>0</v>
      </c>
      <c r="BY41" s="330" t="str">
        <f>IF(BX41=1,"「新子育て安心プラン実施計画」の採択の有無の入力漏れがあります","")</f>
        <v/>
      </c>
    </row>
    <row r="42" spans="1:77" ht="27" customHeight="1">
      <c r="A42" s="760" t="s">
        <v>99</v>
      </c>
      <c r="B42" s="761"/>
      <c r="C42" s="761"/>
      <c r="D42" s="761"/>
      <c r="E42" s="761"/>
      <c r="F42" s="761"/>
      <c r="G42" s="761"/>
      <c r="H42" s="761"/>
      <c r="I42" s="761"/>
      <c r="J42" s="761"/>
      <c r="K42" s="762"/>
      <c r="L42" s="729"/>
      <c r="M42" s="730"/>
      <c r="N42" s="730"/>
      <c r="O42" s="730"/>
      <c r="P42" s="763"/>
      <c r="Q42" s="764"/>
      <c r="R42" s="764"/>
      <c r="S42" s="764"/>
      <c r="T42" s="764"/>
      <c r="U42" s="764"/>
      <c r="V42" s="764"/>
      <c r="W42" s="764"/>
      <c r="X42" s="764"/>
      <c r="Y42" s="764"/>
      <c r="Z42" s="765"/>
      <c r="AA42" s="766">
        <v>34200</v>
      </c>
      <c r="AB42" s="766"/>
      <c r="AC42" s="766"/>
      <c r="AD42" s="766"/>
      <c r="AE42" s="766"/>
      <c r="AF42" s="766"/>
      <c r="AG42" s="767"/>
      <c r="AH42" s="768"/>
      <c r="AI42" s="769"/>
      <c r="AJ42" s="769"/>
      <c r="AK42" s="877"/>
      <c r="AL42" s="777"/>
      <c r="AM42" s="778"/>
      <c r="AN42" s="778"/>
      <c r="AO42" s="778"/>
      <c r="AP42" s="778"/>
      <c r="AQ42" s="778"/>
      <c r="AR42" s="778"/>
      <c r="AS42" s="778"/>
      <c r="AT42" s="778"/>
      <c r="AU42" s="778"/>
      <c r="AV42" s="779"/>
      <c r="AW42" s="766"/>
      <c r="AX42" s="766"/>
      <c r="AY42" s="766"/>
      <c r="AZ42" s="766"/>
      <c r="BA42" s="766"/>
      <c r="BB42" s="766"/>
      <c r="BC42" s="767"/>
      <c r="BD42" s="242"/>
      <c r="BE42" s="780" t="s">
        <v>398</v>
      </c>
      <c r="BF42" s="781"/>
      <c r="BG42" s="781"/>
      <c r="BH42" s="781"/>
      <c r="BI42" s="781"/>
      <c r="BJ42" s="781"/>
      <c r="BK42" s="781"/>
      <c r="BL42" s="781"/>
      <c r="BM42" s="781"/>
      <c r="BN42" s="781"/>
      <c r="BO42" s="782"/>
      <c r="BX42" s="303">
        <f>IF(AND(BQ11=TRUE,OR(BE43="",BE54)),1,0)</f>
        <v>0</v>
      </c>
      <c r="BY42" s="330" t="str">
        <f>IF(BX42=1,"保育提供区域名、待機児童解消に向けて緊急的に対応する施策の参加の有無の入力漏れがあります","")</f>
        <v/>
      </c>
    </row>
    <row r="43" spans="1:77" ht="27" customHeight="1" thickBot="1">
      <c r="A43" s="760" t="s">
        <v>662</v>
      </c>
      <c r="B43" s="761"/>
      <c r="C43" s="761"/>
      <c r="D43" s="761"/>
      <c r="E43" s="761"/>
      <c r="F43" s="761"/>
      <c r="G43" s="761"/>
      <c r="H43" s="761"/>
      <c r="I43" s="761"/>
      <c r="J43" s="761"/>
      <c r="K43" s="762"/>
      <c r="L43" s="729"/>
      <c r="M43" s="730"/>
      <c r="N43" s="730"/>
      <c r="O43" s="730"/>
      <c r="P43" s="777"/>
      <c r="Q43" s="778"/>
      <c r="R43" s="778"/>
      <c r="S43" s="778"/>
      <c r="T43" s="778"/>
      <c r="U43" s="778"/>
      <c r="V43" s="778"/>
      <c r="W43" s="778"/>
      <c r="X43" s="778"/>
      <c r="Y43" s="778"/>
      <c r="Z43" s="779"/>
      <c r="AA43" s="766"/>
      <c r="AB43" s="766"/>
      <c r="AC43" s="766"/>
      <c r="AD43" s="766"/>
      <c r="AE43" s="766"/>
      <c r="AF43" s="766"/>
      <c r="AG43" s="767"/>
      <c r="AH43" s="768">
        <v>60</v>
      </c>
      <c r="AI43" s="769"/>
      <c r="AJ43" s="769"/>
      <c r="AK43" s="877"/>
      <c r="AL43" s="777" t="s">
        <v>664</v>
      </c>
      <c r="AM43" s="778"/>
      <c r="AN43" s="778"/>
      <c r="AO43" s="778"/>
      <c r="AP43" s="778"/>
      <c r="AQ43" s="778"/>
      <c r="AR43" s="778"/>
      <c r="AS43" s="778"/>
      <c r="AT43" s="778"/>
      <c r="AU43" s="778"/>
      <c r="AV43" s="779"/>
      <c r="AW43" s="766">
        <v>2496</v>
      </c>
      <c r="AX43" s="766"/>
      <c r="AY43" s="766"/>
      <c r="AZ43" s="766"/>
      <c r="BA43" s="766"/>
      <c r="BB43" s="766"/>
      <c r="BC43" s="767"/>
      <c r="BD43" s="242"/>
      <c r="BE43" s="823" t="s">
        <v>426</v>
      </c>
      <c r="BF43" s="824"/>
      <c r="BG43" s="824"/>
      <c r="BH43" s="824"/>
      <c r="BI43" s="824"/>
      <c r="BJ43" s="824"/>
      <c r="BK43" s="824"/>
      <c r="BL43" s="824"/>
      <c r="BM43" s="824"/>
      <c r="BN43" s="824"/>
      <c r="BO43" s="825"/>
      <c r="BX43" s="303">
        <f>IF(AND(BQ11=TRUE,BF13=2/3,BE45=""),1,0)</f>
        <v>0</v>
      </c>
      <c r="BY43" s="330" t="str">
        <f>IF(BX43=1,"財政力指数の欄に入力漏れがあります","")</f>
        <v/>
      </c>
    </row>
    <row r="44" spans="1:77" ht="27" customHeight="1">
      <c r="A44" s="760" t="s">
        <v>663</v>
      </c>
      <c r="B44" s="761"/>
      <c r="C44" s="761"/>
      <c r="D44" s="761"/>
      <c r="E44" s="761"/>
      <c r="F44" s="761"/>
      <c r="G44" s="761"/>
      <c r="H44" s="761"/>
      <c r="I44" s="761"/>
      <c r="J44" s="761"/>
      <c r="K44" s="762"/>
      <c r="L44" s="729"/>
      <c r="M44" s="730"/>
      <c r="N44" s="730"/>
      <c r="O44" s="730"/>
      <c r="P44" s="777"/>
      <c r="Q44" s="778"/>
      <c r="R44" s="778"/>
      <c r="S44" s="778"/>
      <c r="T44" s="778"/>
      <c r="U44" s="778"/>
      <c r="V44" s="778"/>
      <c r="W44" s="778"/>
      <c r="X44" s="778"/>
      <c r="Y44" s="778"/>
      <c r="Z44" s="779"/>
      <c r="AA44" s="766"/>
      <c r="AB44" s="766"/>
      <c r="AC44" s="766"/>
      <c r="AD44" s="766"/>
      <c r="AE44" s="766"/>
      <c r="AF44" s="766"/>
      <c r="AG44" s="767"/>
      <c r="AH44" s="787">
        <v>60</v>
      </c>
      <c r="AI44" s="788"/>
      <c r="AJ44" s="788"/>
      <c r="AK44" s="788"/>
      <c r="AL44" s="777" t="s">
        <v>431</v>
      </c>
      <c r="AM44" s="778"/>
      <c r="AN44" s="778"/>
      <c r="AO44" s="778"/>
      <c r="AP44" s="778"/>
      <c r="AQ44" s="778"/>
      <c r="AR44" s="778"/>
      <c r="AS44" s="778"/>
      <c r="AT44" s="778"/>
      <c r="AU44" s="778"/>
      <c r="AV44" s="779"/>
      <c r="AW44" s="766">
        <v>4801</v>
      </c>
      <c r="AX44" s="766"/>
      <c r="AY44" s="766"/>
      <c r="AZ44" s="766"/>
      <c r="BA44" s="766"/>
      <c r="BB44" s="766"/>
      <c r="BC44" s="767"/>
      <c r="BD44" s="242"/>
      <c r="BE44" s="789" t="s">
        <v>100</v>
      </c>
      <c r="BF44" s="790"/>
      <c r="BG44" s="790"/>
      <c r="BH44" s="790"/>
      <c r="BI44" s="790"/>
      <c r="BJ44" s="790"/>
      <c r="BK44" s="790"/>
      <c r="BL44" s="790"/>
      <c r="BM44" s="790"/>
      <c r="BN44" s="790"/>
      <c r="BO44" s="791"/>
      <c r="BX44" s="303">
        <f>IF(OR(BE47="",BE49="",BE54="",BE56="",BE59=""),1,0)</f>
        <v>0</v>
      </c>
      <c r="BY44" s="330" t="str">
        <f>IF(BX44=1,"木材利用、PFI、抵当権設定、国土強靭化計画の策定、５カ年加速化対策の欄に入力漏れがあります","")</f>
        <v/>
      </c>
    </row>
    <row r="45" spans="1:77" ht="27" customHeight="1" thickBot="1">
      <c r="A45" s="784"/>
      <c r="B45" s="785"/>
      <c r="C45" s="785"/>
      <c r="D45" s="785"/>
      <c r="E45" s="785"/>
      <c r="F45" s="785"/>
      <c r="G45" s="785"/>
      <c r="H45" s="785"/>
      <c r="I45" s="785"/>
      <c r="J45" s="785"/>
      <c r="K45" s="786"/>
      <c r="L45" s="729"/>
      <c r="M45" s="730"/>
      <c r="N45" s="730"/>
      <c r="O45" s="730"/>
      <c r="P45" s="792"/>
      <c r="Q45" s="793"/>
      <c r="R45" s="793"/>
      <c r="S45" s="793"/>
      <c r="T45" s="793"/>
      <c r="U45" s="793"/>
      <c r="V45" s="793"/>
      <c r="W45" s="793"/>
      <c r="X45" s="793"/>
      <c r="Y45" s="793"/>
      <c r="Z45" s="794"/>
      <c r="AA45" s="795"/>
      <c r="AB45" s="795"/>
      <c r="AC45" s="795"/>
      <c r="AD45" s="795"/>
      <c r="AE45" s="795"/>
      <c r="AF45" s="795"/>
      <c r="AG45" s="796"/>
      <c r="AH45" s="797"/>
      <c r="AI45" s="798"/>
      <c r="AJ45" s="798"/>
      <c r="AK45" s="798"/>
      <c r="AL45" s="792"/>
      <c r="AM45" s="793"/>
      <c r="AN45" s="793"/>
      <c r="AO45" s="793"/>
      <c r="AP45" s="793"/>
      <c r="AQ45" s="793"/>
      <c r="AR45" s="793"/>
      <c r="AS45" s="793"/>
      <c r="AT45" s="793"/>
      <c r="AU45" s="793"/>
      <c r="AV45" s="794"/>
      <c r="AW45" s="795"/>
      <c r="AX45" s="795"/>
      <c r="AY45" s="795"/>
      <c r="AZ45" s="795"/>
      <c r="BA45" s="795"/>
      <c r="BB45" s="795"/>
      <c r="BC45" s="796"/>
      <c r="BD45" s="242"/>
      <c r="BE45" s="811">
        <v>0.95</v>
      </c>
      <c r="BF45" s="812"/>
      <c r="BG45" s="812"/>
      <c r="BH45" s="812"/>
      <c r="BI45" s="812"/>
      <c r="BJ45" s="812"/>
      <c r="BK45" s="812"/>
      <c r="BL45" s="812"/>
      <c r="BM45" s="812"/>
      <c r="BN45" s="812"/>
      <c r="BO45" s="813"/>
    </row>
    <row r="46" spans="1:77" ht="27" customHeight="1" thickBot="1">
      <c r="A46" s="750" t="s">
        <v>102</v>
      </c>
      <c r="B46" s="751"/>
      <c r="C46" s="751"/>
      <c r="D46" s="751"/>
      <c r="E46" s="751"/>
      <c r="F46" s="751"/>
      <c r="G46" s="751"/>
      <c r="H46" s="751"/>
      <c r="I46" s="751"/>
      <c r="J46" s="751"/>
      <c r="K46" s="814"/>
      <c r="L46" s="815">
        <f>SUM(AA37:AG45)</f>
        <v>143068</v>
      </c>
      <c r="M46" s="816"/>
      <c r="N46" s="816"/>
      <c r="O46" s="816"/>
      <c r="P46" s="816"/>
      <c r="Q46" s="816"/>
      <c r="R46" s="816"/>
      <c r="S46" s="816"/>
      <c r="T46" s="816"/>
      <c r="U46" s="816"/>
      <c r="V46" s="816"/>
      <c r="W46" s="816"/>
      <c r="X46" s="816"/>
      <c r="Y46" s="816"/>
      <c r="Z46" s="816"/>
      <c r="AA46" s="816"/>
      <c r="AB46" s="816"/>
      <c r="AC46" s="816"/>
      <c r="AD46" s="816"/>
      <c r="AE46" s="816"/>
      <c r="AF46" s="821" t="s">
        <v>103</v>
      </c>
      <c r="AG46" s="822"/>
      <c r="AH46" s="815">
        <f>SUM(AW37:BC45)</f>
        <v>102847</v>
      </c>
      <c r="AI46" s="816"/>
      <c r="AJ46" s="816"/>
      <c r="AK46" s="816"/>
      <c r="AL46" s="816"/>
      <c r="AM46" s="816"/>
      <c r="AN46" s="816"/>
      <c r="AO46" s="816"/>
      <c r="AP46" s="816"/>
      <c r="AQ46" s="816"/>
      <c r="AR46" s="816"/>
      <c r="AS46" s="816"/>
      <c r="AT46" s="816"/>
      <c r="AU46" s="816"/>
      <c r="AV46" s="816"/>
      <c r="AW46" s="816"/>
      <c r="AX46" s="816"/>
      <c r="AY46" s="816"/>
      <c r="AZ46" s="816"/>
      <c r="BA46" s="816"/>
      <c r="BB46" s="821" t="s">
        <v>103</v>
      </c>
      <c r="BC46" s="822"/>
      <c r="BD46" s="242"/>
      <c r="BE46" s="801" t="s">
        <v>440</v>
      </c>
      <c r="BF46" s="802"/>
      <c r="BG46" s="802"/>
      <c r="BH46" s="802"/>
      <c r="BI46" s="802"/>
      <c r="BJ46" s="802"/>
      <c r="BK46" s="802"/>
      <c r="BL46" s="802"/>
      <c r="BM46" s="802"/>
      <c r="BN46" s="802"/>
      <c r="BO46" s="803"/>
      <c r="BT46" s="5"/>
      <c r="BU46" s="5"/>
      <c r="BX46" s="318"/>
    </row>
    <row r="47" spans="1:77" ht="27" customHeight="1" thickBot="1">
      <c r="A47" s="799" t="s">
        <v>384</v>
      </c>
      <c r="B47" s="799"/>
      <c r="C47" s="799"/>
      <c r="D47" s="799"/>
      <c r="E47" s="799"/>
      <c r="F47" s="799"/>
      <c r="G47" s="799"/>
      <c r="H47" s="799"/>
      <c r="I47" s="799"/>
      <c r="J47" s="799"/>
      <c r="K47" s="800"/>
      <c r="L47" s="809">
        <f>IF(BE37&gt;0,ROUNDDOWN(SMALL(BE37:BE39,1)*BF13,0),SUM(L46,AH46))</f>
        <v>245915</v>
      </c>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0"/>
      <c r="AY47" s="810"/>
      <c r="AZ47" s="810"/>
      <c r="BA47" s="810"/>
      <c r="BB47" s="821" t="s">
        <v>103</v>
      </c>
      <c r="BC47" s="822"/>
      <c r="BD47" s="242"/>
      <c r="BE47" s="807" t="s">
        <v>433</v>
      </c>
      <c r="BF47" s="589"/>
      <c r="BG47" s="589"/>
      <c r="BH47" s="589"/>
      <c r="BI47" s="589"/>
      <c r="BJ47" s="589"/>
      <c r="BK47" s="589"/>
      <c r="BL47" s="589"/>
      <c r="BM47" s="589"/>
      <c r="BN47" s="589"/>
      <c r="BO47" s="808"/>
    </row>
    <row r="48" spans="1:77" ht="24.95" customHeight="1" thickBot="1">
      <c r="A48" s="217"/>
      <c r="B48" s="217"/>
      <c r="C48" s="217"/>
      <c r="D48" s="217"/>
      <c r="E48" s="217"/>
      <c r="F48" s="217"/>
      <c r="G48" s="217"/>
      <c r="H48" s="217"/>
      <c r="I48" s="217"/>
      <c r="J48" s="217"/>
      <c r="K48" s="217"/>
      <c r="L48" s="235"/>
      <c r="M48" s="236"/>
      <c r="N48" s="236"/>
      <c r="O48" s="236"/>
      <c r="P48" s="236"/>
      <c r="Q48" s="236"/>
      <c r="R48" s="236"/>
      <c r="S48" s="236"/>
      <c r="T48" s="236"/>
      <c r="U48" s="236"/>
      <c r="V48" s="236"/>
      <c r="W48" s="236"/>
      <c r="X48" s="236"/>
      <c r="Y48" s="236"/>
      <c r="Z48" s="236"/>
      <c r="AA48" s="236"/>
      <c r="AB48" s="236"/>
      <c r="AC48" s="236"/>
      <c r="AD48" s="236"/>
      <c r="AE48" s="236"/>
      <c r="AF48" s="237"/>
      <c r="AG48" s="238"/>
      <c r="AH48" s="224"/>
      <c r="AI48" s="225"/>
      <c r="AJ48" s="225"/>
      <c r="AK48" s="225"/>
      <c r="AL48" s="225"/>
      <c r="AM48" s="225"/>
      <c r="AN48" s="225"/>
      <c r="AO48" s="225"/>
      <c r="AP48" s="225"/>
      <c r="AQ48" s="225"/>
      <c r="AR48" s="225"/>
      <c r="AS48" s="225"/>
      <c r="AT48" s="225"/>
      <c r="AU48" s="225"/>
      <c r="AV48" s="225"/>
      <c r="AW48" s="225"/>
      <c r="AX48" s="225"/>
      <c r="AY48" s="225"/>
      <c r="AZ48" s="225"/>
      <c r="BA48" s="225"/>
      <c r="BB48" s="225"/>
      <c r="BC48" s="226"/>
      <c r="BD48" s="242"/>
      <c r="BE48" s="804" t="s">
        <v>439</v>
      </c>
      <c r="BF48" s="805"/>
      <c r="BG48" s="805"/>
      <c r="BH48" s="805"/>
      <c r="BI48" s="805"/>
      <c r="BJ48" s="805"/>
      <c r="BK48" s="805"/>
      <c r="BL48" s="805"/>
      <c r="BM48" s="805"/>
      <c r="BN48" s="805"/>
      <c r="BO48" s="806"/>
    </row>
    <row r="49" spans="1:77" ht="27" customHeight="1" thickBot="1">
      <c r="A49" s="817" t="s">
        <v>104</v>
      </c>
      <c r="B49" s="818"/>
      <c r="C49" s="818"/>
      <c r="D49" s="818"/>
      <c r="E49" s="818"/>
      <c r="F49" s="818"/>
      <c r="G49" s="818"/>
      <c r="H49" s="818"/>
      <c r="I49" s="818"/>
      <c r="J49" s="818"/>
      <c r="K49" s="818"/>
      <c r="L49" s="819">
        <v>500000</v>
      </c>
      <c r="M49" s="820"/>
      <c r="N49" s="820"/>
      <c r="O49" s="820"/>
      <c r="P49" s="820"/>
      <c r="Q49" s="820"/>
      <c r="R49" s="820"/>
      <c r="S49" s="820"/>
      <c r="T49" s="820"/>
      <c r="U49" s="820"/>
      <c r="V49" s="820"/>
      <c r="W49" s="820"/>
      <c r="X49" s="820"/>
      <c r="Y49" s="820"/>
      <c r="Z49" s="820"/>
      <c r="AA49" s="820"/>
      <c r="AB49" s="820"/>
      <c r="AC49" s="820"/>
      <c r="AD49" s="820"/>
      <c r="AE49" s="820"/>
      <c r="AF49" s="821" t="s">
        <v>103</v>
      </c>
      <c r="AG49" s="822"/>
      <c r="AH49" s="819"/>
      <c r="AI49" s="820"/>
      <c r="AJ49" s="820"/>
      <c r="AK49" s="820"/>
      <c r="AL49" s="820"/>
      <c r="AM49" s="820"/>
      <c r="AN49" s="820"/>
      <c r="AO49" s="820"/>
      <c r="AP49" s="820"/>
      <c r="AQ49" s="820"/>
      <c r="AR49" s="820"/>
      <c r="AS49" s="820"/>
      <c r="AT49" s="820"/>
      <c r="AU49" s="820"/>
      <c r="AV49" s="820"/>
      <c r="AW49" s="820"/>
      <c r="AX49" s="820"/>
      <c r="AY49" s="820"/>
      <c r="AZ49" s="820"/>
      <c r="BA49" s="820"/>
      <c r="BB49" s="821" t="s">
        <v>103</v>
      </c>
      <c r="BC49" s="822"/>
      <c r="BD49" s="5"/>
      <c r="BE49" s="823" t="s">
        <v>433</v>
      </c>
      <c r="BF49" s="824"/>
      <c r="BG49" s="824"/>
      <c r="BH49" s="824"/>
      <c r="BI49" s="824"/>
      <c r="BJ49" s="824"/>
      <c r="BK49" s="824"/>
      <c r="BL49" s="824"/>
      <c r="BM49" s="824"/>
      <c r="BN49" s="824"/>
      <c r="BO49" s="825"/>
      <c r="BX49" s="303">
        <f>IF(AND(BQ11=TRUE,OR(L49="",L51="",L52="")),1,0)</f>
        <v>0</v>
      </c>
      <c r="BY49" s="330" t="str">
        <f>IF(BX49=1,"保育所等の「対象経費の実支出予定額」、「総事業費」、「寄付金その他の収入額」に入力漏れがあります","")</f>
        <v/>
      </c>
    </row>
    <row r="50" spans="1:77" s="5" customFormat="1" ht="15" customHeight="1" thickBot="1">
      <c r="A50" s="242"/>
      <c r="B50" s="242"/>
      <c r="C50" s="242"/>
      <c r="D50" s="242"/>
      <c r="E50" s="242"/>
      <c r="F50" s="242"/>
      <c r="G50" s="242"/>
      <c r="H50" s="242"/>
      <c r="I50" s="242"/>
      <c r="J50" s="242"/>
      <c r="K50" s="242"/>
      <c r="L50" s="14"/>
      <c r="M50" s="4"/>
      <c r="N50" s="4"/>
      <c r="O50" s="4"/>
      <c r="P50" s="4"/>
      <c r="Q50" s="4"/>
      <c r="R50" s="4"/>
      <c r="S50" s="4"/>
      <c r="T50" s="4"/>
      <c r="U50" s="4"/>
      <c r="V50" s="4"/>
      <c r="W50" s="4"/>
      <c r="X50" s="4"/>
      <c r="Y50" s="4"/>
      <c r="Z50" s="4"/>
      <c r="AA50" s="4"/>
      <c r="AB50" s="4"/>
      <c r="AC50" s="4"/>
      <c r="AD50" s="4"/>
      <c r="AE50" s="4"/>
      <c r="AF50" s="4"/>
      <c r="AG50" s="8"/>
      <c r="AH50" s="14"/>
      <c r="AI50" s="4"/>
      <c r="AJ50" s="4"/>
      <c r="AK50" s="4"/>
      <c r="AL50" s="4"/>
      <c r="AM50" s="4"/>
      <c r="AN50" s="4"/>
      <c r="AO50" s="4"/>
      <c r="AP50" s="4"/>
      <c r="AQ50" s="4"/>
      <c r="AR50" s="4"/>
      <c r="AS50" s="4"/>
      <c r="AT50" s="4"/>
      <c r="AU50" s="4"/>
      <c r="AV50" s="4"/>
      <c r="AW50" s="4"/>
      <c r="AX50" s="4"/>
      <c r="AY50" s="4"/>
      <c r="AZ50" s="4"/>
      <c r="BA50" s="4"/>
      <c r="BB50" s="4"/>
      <c r="BC50" s="8"/>
      <c r="BD50" s="242"/>
      <c r="BE50" s="746" t="s">
        <v>105</v>
      </c>
      <c r="BF50" s="550"/>
      <c r="BG50" s="550"/>
      <c r="BH50" s="550"/>
      <c r="BI50" s="550"/>
      <c r="BJ50" s="550"/>
      <c r="BK50" s="550"/>
      <c r="BL50" s="550"/>
      <c r="BM50" s="550"/>
      <c r="BN50" s="550"/>
      <c r="BO50" s="747"/>
      <c r="BT50" s="4"/>
      <c r="BU50" s="4"/>
      <c r="BW50" s="329"/>
    </row>
    <row r="51" spans="1:77" ht="27" customHeight="1">
      <c r="A51" s="826" t="s">
        <v>106</v>
      </c>
      <c r="B51" s="827"/>
      <c r="C51" s="827"/>
      <c r="D51" s="827"/>
      <c r="E51" s="827"/>
      <c r="F51" s="827"/>
      <c r="G51" s="827"/>
      <c r="H51" s="827"/>
      <c r="I51" s="827"/>
      <c r="J51" s="827"/>
      <c r="K51" s="827"/>
      <c r="L51" s="828">
        <v>520000</v>
      </c>
      <c r="M51" s="829"/>
      <c r="N51" s="829"/>
      <c r="O51" s="829"/>
      <c r="P51" s="829"/>
      <c r="Q51" s="829"/>
      <c r="R51" s="829"/>
      <c r="S51" s="829"/>
      <c r="T51" s="829"/>
      <c r="U51" s="829"/>
      <c r="V51" s="829"/>
      <c r="W51" s="829"/>
      <c r="X51" s="829"/>
      <c r="Y51" s="829"/>
      <c r="Z51" s="829"/>
      <c r="AA51" s="829"/>
      <c r="AB51" s="829"/>
      <c r="AC51" s="829"/>
      <c r="AD51" s="829"/>
      <c r="AE51" s="829"/>
      <c r="AF51" s="830" t="s">
        <v>103</v>
      </c>
      <c r="AG51" s="831"/>
      <c r="AH51" s="828"/>
      <c r="AI51" s="829"/>
      <c r="AJ51" s="829"/>
      <c r="AK51" s="829"/>
      <c r="AL51" s="829"/>
      <c r="AM51" s="829"/>
      <c r="AN51" s="829"/>
      <c r="AO51" s="829"/>
      <c r="AP51" s="829"/>
      <c r="AQ51" s="829"/>
      <c r="AR51" s="829"/>
      <c r="AS51" s="829"/>
      <c r="AT51" s="829"/>
      <c r="AU51" s="829"/>
      <c r="AV51" s="829"/>
      <c r="AW51" s="829"/>
      <c r="AX51" s="829"/>
      <c r="AY51" s="829"/>
      <c r="AZ51" s="829"/>
      <c r="BA51" s="829"/>
      <c r="BB51" s="830" t="s">
        <v>103</v>
      </c>
      <c r="BC51" s="831"/>
      <c r="BE51" s="804"/>
      <c r="BF51" s="805"/>
      <c r="BG51" s="805"/>
      <c r="BH51" s="805"/>
      <c r="BI51" s="805"/>
      <c r="BJ51" s="805"/>
      <c r="BK51" s="805"/>
      <c r="BL51" s="805"/>
      <c r="BM51" s="805"/>
      <c r="BN51" s="805"/>
      <c r="BO51" s="806"/>
      <c r="BX51" s="303">
        <f>IF(AND(BP13=1,OR(AH49="",AH51="",AH52="")),1,0)</f>
        <v>0</v>
      </c>
      <c r="BY51" s="330" t="str">
        <f>IF(BX51=1,"教育部分の「対象経費の実支出予定額」、「総事業費」、「寄付金その他の収入額」に入力漏れがあります","")</f>
        <v/>
      </c>
    </row>
    <row r="52" spans="1:77" ht="27" customHeight="1" thickBot="1">
      <c r="A52" s="845" t="s">
        <v>107</v>
      </c>
      <c r="B52" s="846"/>
      <c r="C52" s="846"/>
      <c r="D52" s="846"/>
      <c r="E52" s="846"/>
      <c r="F52" s="846"/>
      <c r="G52" s="846"/>
      <c r="H52" s="846"/>
      <c r="I52" s="846"/>
      <c r="J52" s="846"/>
      <c r="K52" s="846"/>
      <c r="L52" s="847">
        <v>0</v>
      </c>
      <c r="M52" s="848"/>
      <c r="N52" s="848"/>
      <c r="O52" s="848"/>
      <c r="P52" s="848"/>
      <c r="Q52" s="848"/>
      <c r="R52" s="848"/>
      <c r="S52" s="848"/>
      <c r="T52" s="848"/>
      <c r="U52" s="848"/>
      <c r="V52" s="848"/>
      <c r="W52" s="848"/>
      <c r="X52" s="848"/>
      <c r="Y52" s="848"/>
      <c r="Z52" s="848"/>
      <c r="AA52" s="848"/>
      <c r="AB52" s="848"/>
      <c r="AC52" s="848"/>
      <c r="AD52" s="848"/>
      <c r="AE52" s="848"/>
      <c r="AF52" s="834" t="s">
        <v>103</v>
      </c>
      <c r="AG52" s="835"/>
      <c r="AH52" s="847"/>
      <c r="AI52" s="848"/>
      <c r="AJ52" s="848"/>
      <c r="AK52" s="848"/>
      <c r="AL52" s="848"/>
      <c r="AM52" s="848"/>
      <c r="AN52" s="848"/>
      <c r="AO52" s="848"/>
      <c r="AP52" s="848"/>
      <c r="AQ52" s="848"/>
      <c r="AR52" s="848"/>
      <c r="AS52" s="848"/>
      <c r="AT52" s="848"/>
      <c r="AU52" s="848"/>
      <c r="AV52" s="848"/>
      <c r="AW52" s="848"/>
      <c r="AX52" s="848"/>
      <c r="AY52" s="848"/>
      <c r="AZ52" s="848"/>
      <c r="BA52" s="848"/>
      <c r="BB52" s="834" t="s">
        <v>103</v>
      </c>
      <c r="BC52" s="835"/>
      <c r="BE52" s="844"/>
      <c r="BF52" s="841"/>
      <c r="BG52" s="841"/>
      <c r="BH52" s="843"/>
      <c r="BI52" s="840"/>
      <c r="BJ52" s="841"/>
      <c r="BK52" s="841"/>
      <c r="BL52" s="843"/>
      <c r="BM52" s="840"/>
      <c r="BN52" s="841"/>
      <c r="BO52" s="842"/>
    </row>
    <row r="53" spans="1:77" ht="27" customHeight="1">
      <c r="A53" s="838" t="s">
        <v>108</v>
      </c>
      <c r="B53" s="839"/>
      <c r="C53" s="839"/>
      <c r="D53" s="839"/>
      <c r="E53" s="839"/>
      <c r="F53" s="839"/>
      <c r="G53" s="839"/>
      <c r="H53" s="839"/>
      <c r="I53" s="839"/>
      <c r="J53" s="839"/>
      <c r="K53" s="839"/>
      <c r="L53" s="832">
        <f>ROUNDDOWN((L51-L52)*BF13,0)</f>
        <v>260000</v>
      </c>
      <c r="M53" s="833"/>
      <c r="N53" s="833"/>
      <c r="O53" s="833"/>
      <c r="P53" s="833"/>
      <c r="Q53" s="833"/>
      <c r="R53" s="833"/>
      <c r="S53" s="833"/>
      <c r="T53" s="833"/>
      <c r="U53" s="833"/>
      <c r="V53" s="833"/>
      <c r="W53" s="833"/>
      <c r="X53" s="833"/>
      <c r="Y53" s="833"/>
      <c r="Z53" s="833"/>
      <c r="AA53" s="833"/>
      <c r="AB53" s="833"/>
      <c r="AC53" s="833"/>
      <c r="AD53" s="833"/>
      <c r="AE53" s="833"/>
      <c r="AF53" s="834" t="s">
        <v>103</v>
      </c>
      <c r="AG53" s="835"/>
      <c r="AH53" s="832">
        <f>ROUNDDOWN((AH51-AH52)*BK13,0)</f>
        <v>0</v>
      </c>
      <c r="AI53" s="833"/>
      <c r="AJ53" s="833"/>
      <c r="AK53" s="833"/>
      <c r="AL53" s="833"/>
      <c r="AM53" s="833"/>
      <c r="AN53" s="833"/>
      <c r="AO53" s="833"/>
      <c r="AP53" s="833"/>
      <c r="AQ53" s="833"/>
      <c r="AR53" s="833"/>
      <c r="AS53" s="833"/>
      <c r="AT53" s="833"/>
      <c r="AU53" s="833"/>
      <c r="AV53" s="833"/>
      <c r="AW53" s="833"/>
      <c r="AX53" s="833"/>
      <c r="AY53" s="833"/>
      <c r="AZ53" s="833"/>
      <c r="BA53" s="833"/>
      <c r="BB53" s="834" t="s">
        <v>103</v>
      </c>
      <c r="BC53" s="835"/>
      <c r="BE53" s="836" t="s">
        <v>441</v>
      </c>
      <c r="BF53" s="669"/>
      <c r="BG53" s="669"/>
      <c r="BH53" s="669"/>
      <c r="BI53" s="669"/>
      <c r="BJ53" s="669"/>
      <c r="BK53" s="669"/>
      <c r="BL53" s="669"/>
      <c r="BM53" s="669"/>
      <c r="BN53" s="669"/>
      <c r="BO53" s="837"/>
    </row>
    <row r="54" spans="1:77" ht="27" customHeight="1" thickBot="1">
      <c r="A54" s="838" t="s">
        <v>109</v>
      </c>
      <c r="B54" s="839"/>
      <c r="C54" s="839"/>
      <c r="D54" s="839"/>
      <c r="E54" s="839"/>
      <c r="F54" s="839"/>
      <c r="G54" s="839"/>
      <c r="H54" s="839"/>
      <c r="I54" s="839"/>
      <c r="J54" s="839"/>
      <c r="K54" s="839"/>
      <c r="L54" s="832">
        <f>ROUNDDOWN(L49*BF13,0)</f>
        <v>250000</v>
      </c>
      <c r="M54" s="833"/>
      <c r="N54" s="833"/>
      <c r="O54" s="833"/>
      <c r="P54" s="833"/>
      <c r="Q54" s="833"/>
      <c r="R54" s="833"/>
      <c r="S54" s="833"/>
      <c r="T54" s="833"/>
      <c r="U54" s="833"/>
      <c r="V54" s="833"/>
      <c r="W54" s="833"/>
      <c r="X54" s="833"/>
      <c r="Y54" s="833"/>
      <c r="Z54" s="833"/>
      <c r="AA54" s="833"/>
      <c r="AB54" s="833"/>
      <c r="AC54" s="833"/>
      <c r="AD54" s="833"/>
      <c r="AE54" s="833"/>
      <c r="AF54" s="834" t="s">
        <v>103</v>
      </c>
      <c r="AG54" s="835"/>
      <c r="AH54" s="832">
        <f>ROUNDDOWN(AH49*BK13,0)</f>
        <v>0</v>
      </c>
      <c r="AI54" s="833"/>
      <c r="AJ54" s="833"/>
      <c r="AK54" s="833"/>
      <c r="AL54" s="833"/>
      <c r="AM54" s="833"/>
      <c r="AN54" s="833"/>
      <c r="AO54" s="833"/>
      <c r="AP54" s="833"/>
      <c r="AQ54" s="833"/>
      <c r="AR54" s="833"/>
      <c r="AS54" s="833"/>
      <c r="AT54" s="833"/>
      <c r="AU54" s="833"/>
      <c r="AV54" s="833"/>
      <c r="AW54" s="833"/>
      <c r="AX54" s="833"/>
      <c r="AY54" s="833"/>
      <c r="AZ54" s="833"/>
      <c r="BA54" s="833"/>
      <c r="BB54" s="834" t="s">
        <v>103</v>
      </c>
      <c r="BC54" s="835"/>
      <c r="BE54" s="849" t="s">
        <v>443</v>
      </c>
      <c r="BF54" s="850"/>
      <c r="BG54" s="850"/>
      <c r="BH54" s="850"/>
      <c r="BI54" s="850"/>
      <c r="BJ54" s="850"/>
      <c r="BK54" s="850"/>
      <c r="BL54" s="850"/>
      <c r="BM54" s="850"/>
      <c r="BN54" s="850"/>
      <c r="BO54" s="851"/>
    </row>
    <row r="55" spans="1:77" ht="27" customHeight="1" thickBot="1">
      <c r="A55" s="869" t="s">
        <v>110</v>
      </c>
      <c r="B55" s="870"/>
      <c r="C55" s="870"/>
      <c r="D55" s="870"/>
      <c r="E55" s="870"/>
      <c r="F55" s="870"/>
      <c r="G55" s="870"/>
      <c r="H55" s="870"/>
      <c r="I55" s="870"/>
      <c r="J55" s="870"/>
      <c r="K55" s="870"/>
      <c r="L55" s="871">
        <f>IF(L53&gt;=L54,L54,L53)</f>
        <v>250000</v>
      </c>
      <c r="M55" s="872"/>
      <c r="N55" s="872"/>
      <c r="O55" s="872"/>
      <c r="P55" s="872"/>
      <c r="Q55" s="872"/>
      <c r="R55" s="872"/>
      <c r="S55" s="872"/>
      <c r="T55" s="872"/>
      <c r="U55" s="872"/>
      <c r="V55" s="872"/>
      <c r="W55" s="872"/>
      <c r="X55" s="872"/>
      <c r="Y55" s="872"/>
      <c r="Z55" s="872"/>
      <c r="AA55" s="872"/>
      <c r="AB55" s="872"/>
      <c r="AC55" s="872"/>
      <c r="AD55" s="872"/>
      <c r="AE55" s="872"/>
      <c r="AF55" s="873" t="s">
        <v>103</v>
      </c>
      <c r="AG55" s="874"/>
      <c r="AH55" s="871">
        <f>IF(AH53&gt;=AH54,AH54,AH53)</f>
        <v>0</v>
      </c>
      <c r="AI55" s="872"/>
      <c r="AJ55" s="872"/>
      <c r="AK55" s="872"/>
      <c r="AL55" s="872"/>
      <c r="AM55" s="872"/>
      <c r="AN55" s="872"/>
      <c r="AO55" s="872"/>
      <c r="AP55" s="872"/>
      <c r="AQ55" s="872"/>
      <c r="AR55" s="872"/>
      <c r="AS55" s="872"/>
      <c r="AT55" s="872"/>
      <c r="AU55" s="872"/>
      <c r="AV55" s="872"/>
      <c r="AW55" s="872"/>
      <c r="AX55" s="872"/>
      <c r="AY55" s="872"/>
      <c r="AZ55" s="872"/>
      <c r="BA55" s="872"/>
      <c r="BB55" s="873" t="s">
        <v>103</v>
      </c>
      <c r="BC55" s="874"/>
      <c r="BE55" s="774" t="s">
        <v>368</v>
      </c>
      <c r="BF55" s="867"/>
      <c r="BG55" s="867"/>
      <c r="BH55" s="867"/>
      <c r="BI55" s="867"/>
      <c r="BJ55" s="867"/>
      <c r="BK55" s="867"/>
      <c r="BL55" s="867"/>
      <c r="BM55" s="867"/>
      <c r="BN55" s="867"/>
      <c r="BO55" s="868"/>
      <c r="BT55" s="5"/>
      <c r="BU55" s="5"/>
      <c r="BX55" s="318"/>
    </row>
    <row r="56" spans="1:77" ht="27" customHeight="1" thickBot="1">
      <c r="A56" s="852" t="s">
        <v>385</v>
      </c>
      <c r="B56" s="853"/>
      <c r="C56" s="853"/>
      <c r="D56" s="853"/>
      <c r="E56" s="853"/>
      <c r="F56" s="853"/>
      <c r="G56" s="853"/>
      <c r="H56" s="853"/>
      <c r="I56" s="853"/>
      <c r="J56" s="853"/>
      <c r="K56" s="853"/>
      <c r="L56" s="809">
        <f>IF(BE37&gt;0,ROUNDDOWN(SMALL(BE37:BE39,1)*BF13,0),SUM(L55,AH55))</f>
        <v>250000</v>
      </c>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0"/>
      <c r="AZ56" s="810"/>
      <c r="BA56" s="810"/>
      <c r="BB56" s="821" t="s">
        <v>103</v>
      </c>
      <c r="BC56" s="822"/>
      <c r="BE56" s="823" t="s">
        <v>367</v>
      </c>
      <c r="BF56" s="824"/>
      <c r="BG56" s="824"/>
      <c r="BH56" s="824"/>
      <c r="BI56" s="824"/>
      <c r="BJ56" s="824"/>
      <c r="BK56" s="824"/>
      <c r="BL56" s="824"/>
      <c r="BM56" s="824"/>
      <c r="BN56" s="824"/>
      <c r="BO56" s="825"/>
    </row>
    <row r="57" spans="1:77" ht="30" customHeight="1" thickBot="1">
      <c r="A57" s="24"/>
      <c r="B57" s="24"/>
      <c r="C57" s="24"/>
      <c r="D57" s="24"/>
      <c r="E57" s="24"/>
      <c r="F57" s="24"/>
      <c r="G57" s="24"/>
      <c r="H57" s="24"/>
      <c r="I57" s="24"/>
      <c r="J57" s="24"/>
      <c r="K57" s="24"/>
      <c r="L57" s="214"/>
      <c r="M57" s="5"/>
      <c r="N57" s="5"/>
      <c r="O57" s="5"/>
      <c r="P57" s="5"/>
      <c r="Q57" s="5"/>
      <c r="R57" s="5"/>
      <c r="S57" s="5"/>
      <c r="T57" s="5"/>
      <c r="U57" s="5"/>
      <c r="V57" s="5"/>
      <c r="W57" s="5"/>
      <c r="X57" s="5"/>
      <c r="Y57" s="5"/>
      <c r="Z57" s="5"/>
      <c r="AA57" s="5"/>
      <c r="AB57" s="5"/>
      <c r="AC57" s="5"/>
      <c r="AD57" s="5"/>
      <c r="AE57" s="5"/>
      <c r="AF57" s="5"/>
      <c r="AG57" s="215"/>
      <c r="AH57" s="214"/>
      <c r="AI57" s="5"/>
      <c r="AJ57" s="5"/>
      <c r="AK57" s="5"/>
      <c r="AL57" s="5"/>
      <c r="AM57" s="5"/>
      <c r="AN57" s="5"/>
      <c r="AO57" s="5"/>
      <c r="AP57" s="5"/>
      <c r="AQ57" s="5"/>
      <c r="AR57" s="5"/>
      <c r="AS57" s="5"/>
      <c r="AT57" s="5"/>
      <c r="AU57" s="5"/>
      <c r="AV57" s="5"/>
      <c r="AW57" s="5"/>
      <c r="AX57" s="5"/>
      <c r="AY57" s="5"/>
      <c r="AZ57" s="5"/>
      <c r="BA57" s="5"/>
      <c r="BB57" s="5"/>
      <c r="BC57" s="215"/>
      <c r="BE57" s="854" t="s">
        <v>659</v>
      </c>
      <c r="BF57" s="855"/>
      <c r="BG57" s="855"/>
      <c r="BH57" s="855"/>
      <c r="BI57" s="855"/>
      <c r="BJ57" s="855"/>
      <c r="BK57" s="855"/>
      <c r="BL57" s="855"/>
      <c r="BM57" s="855"/>
      <c r="BN57" s="855"/>
      <c r="BO57" s="856"/>
      <c r="BT57" s="5"/>
      <c r="BU57" s="5"/>
      <c r="BX57" s="318"/>
    </row>
    <row r="58" spans="1:77" ht="27" customHeight="1" thickBot="1">
      <c r="A58" s="866" t="s">
        <v>386</v>
      </c>
      <c r="B58" s="865"/>
      <c r="C58" s="865"/>
      <c r="D58" s="865"/>
      <c r="E58" s="865"/>
      <c r="F58" s="865"/>
      <c r="G58" s="865"/>
      <c r="H58" s="865"/>
      <c r="I58" s="865"/>
      <c r="J58" s="865"/>
      <c r="K58" s="865"/>
      <c r="L58" s="809">
        <f>IF(L47&gt;=L56,L56,L47)</f>
        <v>245915</v>
      </c>
      <c r="M58" s="810"/>
      <c r="N58" s="810"/>
      <c r="O58" s="810"/>
      <c r="P58" s="810"/>
      <c r="Q58" s="810"/>
      <c r="R58" s="810"/>
      <c r="S58" s="810"/>
      <c r="T58" s="810"/>
      <c r="U58" s="810"/>
      <c r="V58" s="810"/>
      <c r="W58" s="810"/>
      <c r="X58" s="810"/>
      <c r="Y58" s="810"/>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21" t="s">
        <v>103</v>
      </c>
      <c r="BC58" s="822"/>
      <c r="BD58" s="5"/>
      <c r="BE58" s="857"/>
      <c r="BF58" s="858"/>
      <c r="BG58" s="858"/>
      <c r="BH58" s="858"/>
      <c r="BI58" s="858"/>
      <c r="BJ58" s="858"/>
      <c r="BK58" s="858"/>
      <c r="BL58" s="858"/>
      <c r="BM58" s="858"/>
      <c r="BN58" s="858"/>
      <c r="BO58" s="859"/>
    </row>
    <row r="59" spans="1:77" s="5" customFormat="1" ht="15" customHeight="1" thickBot="1">
      <c r="A59" s="25"/>
      <c r="B59" s="26"/>
      <c r="C59" s="25"/>
      <c r="D59" s="25"/>
      <c r="E59" s="25"/>
      <c r="F59" s="25"/>
      <c r="G59" s="25"/>
      <c r="H59" s="25"/>
      <c r="I59" s="25"/>
      <c r="J59" s="25"/>
      <c r="K59" s="25"/>
      <c r="L59" s="216"/>
      <c r="M59" s="4"/>
      <c r="N59" s="4"/>
      <c r="O59" s="4"/>
      <c r="P59" s="4"/>
      <c r="Q59" s="4"/>
      <c r="R59" s="4"/>
      <c r="S59" s="4"/>
      <c r="T59" s="4"/>
      <c r="U59" s="4"/>
      <c r="V59" s="4"/>
      <c r="W59" s="4"/>
      <c r="X59" s="4"/>
      <c r="Y59" s="4"/>
      <c r="Z59" s="4"/>
      <c r="AA59" s="4"/>
      <c r="AB59" s="4"/>
      <c r="AC59" s="4"/>
      <c r="AD59" s="4"/>
      <c r="AE59" s="4"/>
      <c r="AF59" s="4"/>
      <c r="AG59" s="8"/>
      <c r="AH59" s="14"/>
      <c r="AI59" s="4"/>
      <c r="AJ59" s="4"/>
      <c r="AK59" s="4"/>
      <c r="AL59" s="4"/>
      <c r="AM59" s="4"/>
      <c r="AN59" s="4"/>
      <c r="AO59" s="4"/>
      <c r="AP59" s="4"/>
      <c r="AQ59" s="4"/>
      <c r="AR59" s="4"/>
      <c r="AS59" s="4"/>
      <c r="AT59" s="4"/>
      <c r="AU59" s="4"/>
      <c r="AV59" s="4"/>
      <c r="AW59" s="4"/>
      <c r="AX59" s="4"/>
      <c r="AY59" s="4"/>
      <c r="AZ59" s="4"/>
      <c r="BA59" s="4"/>
      <c r="BB59" s="4"/>
      <c r="BC59" s="8"/>
      <c r="BD59" s="4"/>
      <c r="BE59" s="1175" t="s">
        <v>347</v>
      </c>
      <c r="BF59" s="1176"/>
      <c r="BG59" s="1176"/>
      <c r="BH59" s="1176"/>
      <c r="BI59" s="1176"/>
      <c r="BJ59" s="1176"/>
      <c r="BK59" s="1176"/>
      <c r="BL59" s="1176"/>
      <c r="BM59" s="1176"/>
      <c r="BN59" s="1176"/>
      <c r="BO59" s="1177"/>
      <c r="BT59" s="4"/>
      <c r="BU59" s="4"/>
      <c r="BW59" s="329"/>
      <c r="BX59" s="242"/>
      <c r="BY59" s="322"/>
    </row>
    <row r="60" spans="1:77" ht="27" customHeight="1" thickBot="1">
      <c r="A60" s="864" t="s">
        <v>376</v>
      </c>
      <c r="B60" s="865"/>
      <c r="C60" s="865"/>
      <c r="D60" s="865"/>
      <c r="E60" s="865"/>
      <c r="F60" s="865"/>
      <c r="G60" s="865"/>
      <c r="H60" s="865"/>
      <c r="I60" s="865"/>
      <c r="J60" s="865"/>
      <c r="K60" s="865"/>
      <c r="L60" s="809">
        <f>ROUNDDOWN(L58*P17,0)</f>
        <v>245915</v>
      </c>
      <c r="M60" s="810"/>
      <c r="N60" s="810"/>
      <c r="O60" s="810"/>
      <c r="P60" s="810"/>
      <c r="Q60" s="810"/>
      <c r="R60" s="810"/>
      <c r="S60" s="810"/>
      <c r="T60" s="810"/>
      <c r="U60" s="810"/>
      <c r="V60" s="810"/>
      <c r="W60" s="810"/>
      <c r="X60" s="810"/>
      <c r="Y60" s="810"/>
      <c r="Z60" s="810"/>
      <c r="AA60" s="810"/>
      <c r="AB60" s="810"/>
      <c r="AC60" s="810"/>
      <c r="AD60" s="810"/>
      <c r="AE60" s="810"/>
      <c r="AF60" s="810"/>
      <c r="AG60" s="810"/>
      <c r="AH60" s="810"/>
      <c r="AI60" s="810"/>
      <c r="AJ60" s="810"/>
      <c r="AK60" s="810"/>
      <c r="AL60" s="810"/>
      <c r="AM60" s="810"/>
      <c r="AN60" s="810"/>
      <c r="AO60" s="810"/>
      <c r="AP60" s="810"/>
      <c r="AQ60" s="810"/>
      <c r="AR60" s="810"/>
      <c r="AS60" s="810"/>
      <c r="AT60" s="810"/>
      <c r="AU60" s="810"/>
      <c r="AV60" s="810"/>
      <c r="AW60" s="810"/>
      <c r="AX60" s="810"/>
      <c r="AY60" s="810"/>
      <c r="AZ60" s="810"/>
      <c r="BA60" s="810"/>
      <c r="BB60" s="821" t="s">
        <v>103</v>
      </c>
      <c r="BC60" s="822"/>
      <c r="BE60" s="1178"/>
      <c r="BF60" s="1179"/>
      <c r="BG60" s="1179"/>
      <c r="BH60" s="1179"/>
      <c r="BI60" s="1179"/>
      <c r="BJ60" s="1179"/>
      <c r="BK60" s="1179"/>
      <c r="BL60" s="1179"/>
      <c r="BM60" s="1179"/>
      <c r="BN60" s="1179"/>
      <c r="BO60" s="1180"/>
    </row>
    <row r="61" spans="1:77" s="5" customFormat="1" ht="50.25" customHeight="1" thickBot="1">
      <c r="A61" s="25"/>
      <c r="B61" s="26" t="s">
        <v>111</v>
      </c>
      <c r="C61" s="25"/>
      <c r="D61" s="25"/>
      <c r="E61" s="25"/>
      <c r="F61" s="25"/>
      <c r="G61" s="25"/>
      <c r="H61" s="25"/>
      <c r="I61" s="25"/>
      <c r="J61" s="25"/>
      <c r="K61" s="25"/>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705"/>
      <c r="BF61" s="705"/>
      <c r="BG61" s="705"/>
      <c r="BH61" s="705"/>
      <c r="BI61" s="705"/>
      <c r="BJ61" s="705"/>
      <c r="BK61" s="705"/>
      <c r="BL61" s="705"/>
      <c r="BM61" s="705"/>
      <c r="BN61" s="705"/>
      <c r="BO61" s="749"/>
      <c r="BT61" s="4"/>
      <c r="BU61" s="4"/>
      <c r="BW61" s="329"/>
      <c r="BX61" s="242"/>
      <c r="BY61" s="322"/>
    </row>
  </sheetData>
  <mergeCells count="334">
    <mergeCell ref="Z1:BO1"/>
    <mergeCell ref="A2:BO3"/>
    <mergeCell ref="A4:AC5"/>
    <mergeCell ref="BV4:BV5"/>
    <mergeCell ref="BW4:BW5"/>
    <mergeCell ref="BX4:BX5"/>
    <mergeCell ref="BY4:BY5"/>
    <mergeCell ref="AE5:AI5"/>
    <mergeCell ref="AJ5:AQ5"/>
    <mergeCell ref="AS5:AX5"/>
    <mergeCell ref="AY5:BO5"/>
    <mergeCell ref="A6:H7"/>
    <mergeCell ref="I6:M7"/>
    <mergeCell ref="N6:AC7"/>
    <mergeCell ref="AE6:AI6"/>
    <mergeCell ref="AJ6:AQ6"/>
    <mergeCell ref="AS6:AX6"/>
    <mergeCell ref="AY6:BO6"/>
    <mergeCell ref="BX6:BX7"/>
    <mergeCell ref="BY6:BY7"/>
    <mergeCell ref="AQ7:AR7"/>
    <mergeCell ref="AS7:AT7"/>
    <mergeCell ref="AU7:BD7"/>
    <mergeCell ref="BE7:BG7"/>
    <mergeCell ref="BH7:BO7"/>
    <mergeCell ref="BN8:BO8"/>
    <mergeCell ref="A9:E10"/>
    <mergeCell ref="F9:W9"/>
    <mergeCell ref="X9:AP9"/>
    <mergeCell ref="AU9:AX10"/>
    <mergeCell ref="AY9:BO10"/>
    <mergeCell ref="F10:W10"/>
    <mergeCell ref="X10:AP10"/>
    <mergeCell ref="A8:E8"/>
    <mergeCell ref="F8:W8"/>
    <mergeCell ref="X8:AC8"/>
    <mergeCell ref="AD8:AP8"/>
    <mergeCell ref="AQ8:AT10"/>
    <mergeCell ref="AU8:BM8"/>
    <mergeCell ref="A14:E15"/>
    <mergeCell ref="F14:H15"/>
    <mergeCell ref="I14:J15"/>
    <mergeCell ref="K14:Q15"/>
    <mergeCell ref="R14:S15"/>
    <mergeCell ref="AQ11:BO11"/>
    <mergeCell ref="A12:E13"/>
    <mergeCell ref="F12:S13"/>
    <mergeCell ref="T12:Z12"/>
    <mergeCell ref="AA12:AI12"/>
    <mergeCell ref="AJ12:AL13"/>
    <mergeCell ref="AM12:BE12"/>
    <mergeCell ref="BF12:BJ12"/>
    <mergeCell ref="BK12:BO12"/>
    <mergeCell ref="T13:Z13"/>
    <mergeCell ref="A11:E11"/>
    <mergeCell ref="F11:G11"/>
    <mergeCell ref="H11:S11"/>
    <mergeCell ref="T11:U11"/>
    <mergeCell ref="V11:AI11"/>
    <mergeCell ref="AJ11:AP11"/>
    <mergeCell ref="T14:Z15"/>
    <mergeCell ref="AA14:AB15"/>
    <mergeCell ref="AC14:AD15"/>
    <mergeCell ref="AE14:AM15"/>
    <mergeCell ref="AN14:AR14"/>
    <mergeCell ref="AS14:AT14"/>
    <mergeCell ref="AA13:AI13"/>
    <mergeCell ref="AM13:AU13"/>
    <mergeCell ref="AW13:BE13"/>
    <mergeCell ref="BN14:BO14"/>
    <mergeCell ref="BF13:BJ13"/>
    <mergeCell ref="BK13:BO13"/>
    <mergeCell ref="BX14:BX15"/>
    <mergeCell ref="BY14:BY15"/>
    <mergeCell ref="AN15:AR15"/>
    <mergeCell ref="AS15:AY15"/>
    <mergeCell ref="AZ15:BF15"/>
    <mergeCell ref="BG15:BM15"/>
    <mergeCell ref="BN15:BO15"/>
    <mergeCell ref="AU14:AV14"/>
    <mergeCell ref="AW14:AY14"/>
    <mergeCell ref="AZ14:BF14"/>
    <mergeCell ref="BG14:BH14"/>
    <mergeCell ref="BI14:BJ14"/>
    <mergeCell ref="BK14:BM14"/>
    <mergeCell ref="AY16:AZ17"/>
    <mergeCell ref="BA16:BO17"/>
    <mergeCell ref="BX16:BX17"/>
    <mergeCell ref="BY16:BY17"/>
    <mergeCell ref="A16:E17"/>
    <mergeCell ref="F16:J16"/>
    <mergeCell ref="K16:O16"/>
    <mergeCell ref="P16:T16"/>
    <mergeCell ref="U16:Y16"/>
    <mergeCell ref="Z16:AD16"/>
    <mergeCell ref="F17:J17"/>
    <mergeCell ref="K17:O17"/>
    <mergeCell ref="P17:T17"/>
    <mergeCell ref="U17:Y17"/>
    <mergeCell ref="Z17:AD17"/>
    <mergeCell ref="AE16:AL17"/>
    <mergeCell ref="AM16:AX17"/>
    <mergeCell ref="K21:L21"/>
    <mergeCell ref="N21:R23"/>
    <mergeCell ref="T21:X21"/>
    <mergeCell ref="AB21:AF21"/>
    <mergeCell ref="AG21:AG23"/>
    <mergeCell ref="AQ18:AR23"/>
    <mergeCell ref="AS18:BB18"/>
    <mergeCell ref="BC18:BO18"/>
    <mergeCell ref="C19:G19"/>
    <mergeCell ref="H19:J19"/>
    <mergeCell ref="K19:M19"/>
    <mergeCell ref="N19:AA19"/>
    <mergeCell ref="AB19:AP19"/>
    <mergeCell ref="AS19:BB19"/>
    <mergeCell ref="BC19:BO19"/>
    <mergeCell ref="C18:J18"/>
    <mergeCell ref="K18:M18"/>
    <mergeCell ref="N18:AA18"/>
    <mergeCell ref="AB18:AP18"/>
    <mergeCell ref="C20:G20"/>
    <mergeCell ref="A24:B27"/>
    <mergeCell ref="C24:M24"/>
    <mergeCell ref="N24:AA24"/>
    <mergeCell ref="AB24:AW24"/>
    <mergeCell ref="AO25:AU25"/>
    <mergeCell ref="AH21:AN23"/>
    <mergeCell ref="AO21:AO23"/>
    <mergeCell ref="AS21:BB21"/>
    <mergeCell ref="BC21:BO21"/>
    <mergeCell ref="C22:G22"/>
    <mergeCell ref="K22:M22"/>
    <mergeCell ref="T22:X22"/>
    <mergeCell ref="C23:F23"/>
    <mergeCell ref="G23:J23"/>
    <mergeCell ref="K23:L23"/>
    <mergeCell ref="A18:B23"/>
    <mergeCell ref="H20:J20"/>
    <mergeCell ref="K20:M20"/>
    <mergeCell ref="N20:AA20"/>
    <mergeCell ref="AB20:AP20"/>
    <mergeCell ref="AS20:BB20"/>
    <mergeCell ref="BC20:BO20"/>
    <mergeCell ref="C21:F21"/>
    <mergeCell ref="G21:J21"/>
    <mergeCell ref="BL29:BO30"/>
    <mergeCell ref="AB30:BK30"/>
    <mergeCell ref="AX25:BO27"/>
    <mergeCell ref="X26:Z26"/>
    <mergeCell ref="AO26:AU26"/>
    <mergeCell ref="C27:M27"/>
    <mergeCell ref="AB27:AW27"/>
    <mergeCell ref="CJ27:DC27"/>
    <mergeCell ref="T23:X23"/>
    <mergeCell ref="AB23:AF23"/>
    <mergeCell ref="M30:N30"/>
    <mergeCell ref="O30:P30"/>
    <mergeCell ref="Q30:S30"/>
    <mergeCell ref="T30:X30"/>
    <mergeCell ref="Y30:AA30"/>
    <mergeCell ref="D29:G29"/>
    <mergeCell ref="S29:X29"/>
    <mergeCell ref="Y29:AA29"/>
    <mergeCell ref="AB29:BK29"/>
    <mergeCell ref="BY31:BY32"/>
    <mergeCell ref="D32:J32"/>
    <mergeCell ref="K32:Y32"/>
    <mergeCell ref="AB32:BK32"/>
    <mergeCell ref="A34:K35"/>
    <mergeCell ref="L34:BC34"/>
    <mergeCell ref="BE34:BO35"/>
    <mergeCell ref="L35:AG35"/>
    <mergeCell ref="AH35:BC35"/>
    <mergeCell ref="Y31:AA31"/>
    <mergeCell ref="AB31:BK31"/>
    <mergeCell ref="BL31:BO32"/>
    <mergeCell ref="BV31:BV32"/>
    <mergeCell ref="BW31:BW32"/>
    <mergeCell ref="BX31:BX32"/>
    <mergeCell ref="A29:B32"/>
    <mergeCell ref="D31:G31"/>
    <mergeCell ref="J31:P31"/>
    <mergeCell ref="T31:X31"/>
    <mergeCell ref="BX29:BX30"/>
    <mergeCell ref="BY29:BY30"/>
    <mergeCell ref="D30:G30"/>
    <mergeCell ref="H30:J30"/>
    <mergeCell ref="K30:L30"/>
    <mergeCell ref="AW36:BC36"/>
    <mergeCell ref="BE36:BO36"/>
    <mergeCell ref="A37:K37"/>
    <mergeCell ref="L37:O37"/>
    <mergeCell ref="P37:Z37"/>
    <mergeCell ref="AA37:AG37"/>
    <mergeCell ref="AH37:AK37"/>
    <mergeCell ref="AL37:AV37"/>
    <mergeCell ref="AW37:BC37"/>
    <mergeCell ref="BE37:BM37"/>
    <mergeCell ref="A36:K36"/>
    <mergeCell ref="L36:O36"/>
    <mergeCell ref="P36:Z36"/>
    <mergeCell ref="AA36:AG36"/>
    <mergeCell ref="AH36:AK36"/>
    <mergeCell ref="AL36:AV36"/>
    <mergeCell ref="BN37:BO37"/>
    <mergeCell ref="A38:K38"/>
    <mergeCell ref="L38:O38"/>
    <mergeCell ref="P38:Z38"/>
    <mergeCell ref="AA38:AG38"/>
    <mergeCell ref="AH38:AK38"/>
    <mergeCell ref="AL38:AV38"/>
    <mergeCell ref="AW38:BC38"/>
    <mergeCell ref="BE38:BM38"/>
    <mergeCell ref="BN38:BO38"/>
    <mergeCell ref="AW39:BC39"/>
    <mergeCell ref="BE39:BM39"/>
    <mergeCell ref="BN39:BO39"/>
    <mergeCell ref="A40:K40"/>
    <mergeCell ref="L40:O40"/>
    <mergeCell ref="P40:Z40"/>
    <mergeCell ref="AA40:AG40"/>
    <mergeCell ref="AH40:AK40"/>
    <mergeCell ref="AL40:AV40"/>
    <mergeCell ref="AW40:BC40"/>
    <mergeCell ref="A39:K39"/>
    <mergeCell ref="L39:O39"/>
    <mergeCell ref="P39:Z39"/>
    <mergeCell ref="AA39:AG39"/>
    <mergeCell ref="AH39:AK39"/>
    <mergeCell ref="AL39:AV39"/>
    <mergeCell ref="BE40:BO40"/>
    <mergeCell ref="A41:K41"/>
    <mergeCell ref="L41:O41"/>
    <mergeCell ref="P41:Z41"/>
    <mergeCell ref="AA41:AG41"/>
    <mergeCell ref="AH41:AK41"/>
    <mergeCell ref="AL41:AV41"/>
    <mergeCell ref="AW41:BC41"/>
    <mergeCell ref="BE41:BO41"/>
    <mergeCell ref="AW42:BC42"/>
    <mergeCell ref="BE42:BO42"/>
    <mergeCell ref="A43:K43"/>
    <mergeCell ref="L43:O43"/>
    <mergeCell ref="P43:Z43"/>
    <mergeCell ref="AA43:AG43"/>
    <mergeCell ref="AH43:AK43"/>
    <mergeCell ref="AL43:AV43"/>
    <mergeCell ref="AW43:BC43"/>
    <mergeCell ref="BE43:BO43"/>
    <mergeCell ref="A42:K42"/>
    <mergeCell ref="L42:O42"/>
    <mergeCell ref="P42:Z42"/>
    <mergeCell ref="AA42:AG42"/>
    <mergeCell ref="AH42:AK42"/>
    <mergeCell ref="AL42:AV42"/>
    <mergeCell ref="A46:K46"/>
    <mergeCell ref="L46:AE46"/>
    <mergeCell ref="AF46:AG46"/>
    <mergeCell ref="AH46:BA46"/>
    <mergeCell ref="BB46:BC46"/>
    <mergeCell ref="BE46:BO46"/>
    <mergeCell ref="AW44:BC44"/>
    <mergeCell ref="BE44:BO44"/>
    <mergeCell ref="A45:K45"/>
    <mergeCell ref="L45:O45"/>
    <mergeCell ref="P45:Z45"/>
    <mergeCell ref="AA45:AG45"/>
    <mergeCell ref="AH45:AK45"/>
    <mergeCell ref="AL45:AV45"/>
    <mergeCell ref="AW45:BC45"/>
    <mergeCell ref="BE45:BO45"/>
    <mergeCell ref="A44:K44"/>
    <mergeCell ref="L44:O44"/>
    <mergeCell ref="P44:Z44"/>
    <mergeCell ref="AA44:AG44"/>
    <mergeCell ref="AH44:AK44"/>
    <mergeCell ref="AL44:AV44"/>
    <mergeCell ref="BE49:BO49"/>
    <mergeCell ref="BE50:BO51"/>
    <mergeCell ref="A51:K51"/>
    <mergeCell ref="L51:AE51"/>
    <mergeCell ref="AF51:AG51"/>
    <mergeCell ref="AH51:BA51"/>
    <mergeCell ref="BB51:BC51"/>
    <mergeCell ref="A47:K47"/>
    <mergeCell ref="L47:BA47"/>
    <mergeCell ref="BB47:BC47"/>
    <mergeCell ref="BE47:BO47"/>
    <mergeCell ref="BE48:BO48"/>
    <mergeCell ref="A49:K49"/>
    <mergeCell ref="L49:AE49"/>
    <mergeCell ref="AF49:AG49"/>
    <mergeCell ref="AH49:BA49"/>
    <mergeCell ref="BB49:BC49"/>
    <mergeCell ref="BI52:BL52"/>
    <mergeCell ref="BM52:BO52"/>
    <mergeCell ref="A53:K53"/>
    <mergeCell ref="L53:AE53"/>
    <mergeCell ref="AF53:AG53"/>
    <mergeCell ref="AH53:BA53"/>
    <mergeCell ref="BB53:BC53"/>
    <mergeCell ref="BE53:BO53"/>
    <mergeCell ref="A52:K52"/>
    <mergeCell ref="L52:AE52"/>
    <mergeCell ref="AF52:AG52"/>
    <mergeCell ref="AH52:BA52"/>
    <mergeCell ref="BB52:BC52"/>
    <mergeCell ref="BE52:BH52"/>
    <mergeCell ref="A55:K55"/>
    <mergeCell ref="L55:AE55"/>
    <mergeCell ref="AF55:AG55"/>
    <mergeCell ref="AH55:BA55"/>
    <mergeCell ref="BB55:BC55"/>
    <mergeCell ref="BE55:BO55"/>
    <mergeCell ref="A54:K54"/>
    <mergeCell ref="L54:AE54"/>
    <mergeCell ref="AF54:AG54"/>
    <mergeCell ref="AH54:BA54"/>
    <mergeCell ref="BB54:BC54"/>
    <mergeCell ref="BE54:BO54"/>
    <mergeCell ref="BE59:BO60"/>
    <mergeCell ref="A60:K60"/>
    <mergeCell ref="L60:BA60"/>
    <mergeCell ref="BB60:BC60"/>
    <mergeCell ref="BE61:BO61"/>
    <mergeCell ref="A56:K56"/>
    <mergeCell ref="L56:BA56"/>
    <mergeCell ref="BB56:BC56"/>
    <mergeCell ref="BE56:BO56"/>
    <mergeCell ref="A58:K58"/>
    <mergeCell ref="L58:BA58"/>
    <mergeCell ref="BB58:BC58"/>
    <mergeCell ref="BE57:BO58"/>
  </mergeCells>
  <phoneticPr fontId="1"/>
  <conditionalFormatting sqref="L38:AG38">
    <cfRule type="expression" dxfId="23" priority="4">
      <formula>COUNTIF($N$6,"*幼稚園型*")</formula>
    </cfRule>
  </conditionalFormatting>
  <conditionalFormatting sqref="N18:AA23 C19:M23 A24:BO24 A25:AN25 A26:X26 AA26:AN26 A27:BO27">
    <cfRule type="expression" dxfId="22" priority="9">
      <formula>$K$18="無"</formula>
    </cfRule>
  </conditionalFormatting>
  <conditionalFormatting sqref="S21:AA23">
    <cfRule type="expression" dxfId="21" priority="8">
      <formula>$N$21="無"</formula>
    </cfRule>
  </conditionalFormatting>
  <conditionalFormatting sqref="T12:AI13">
    <cfRule type="expression" dxfId="20" priority="14">
      <formula>$BT$11&gt;4</formula>
    </cfRule>
    <cfRule type="expression" dxfId="19" priority="15">
      <formula>OR($BQ$11=FALSE,$BR$11=FALSE)</formula>
    </cfRule>
  </conditionalFormatting>
  <conditionalFormatting sqref="Z1:BO1">
    <cfRule type="containsText" dxfId="18" priority="3" operator="containsText" text="エラー">
      <formula>NOT(ISERROR(SEARCH("エラー",Z1)))</formula>
    </cfRule>
  </conditionalFormatting>
  <conditionalFormatting sqref="AE16:BO17">
    <cfRule type="expression" dxfId="17" priority="10">
      <formula>NOT(OR($F$12="民老改築",$AA$12="民老改築"))</formula>
    </cfRule>
  </conditionalFormatting>
  <conditionalFormatting sqref="AG21:AO23">
    <cfRule type="expression" dxfId="16" priority="7">
      <formula>$AD$22="無"</formula>
    </cfRule>
  </conditionalFormatting>
  <conditionalFormatting sqref="AH49:BA49 AH51:BA55">
    <cfRule type="expression" dxfId="15" priority="16">
      <formula>AND($BQ$11=$BR$11=TRUE,$BF$13=$BK$13)</formula>
    </cfRule>
  </conditionalFormatting>
  <conditionalFormatting sqref="AH38:BC38">
    <cfRule type="expression" dxfId="14" priority="5">
      <formula>COUNTIF($N$6,"*保育所型*")</formula>
    </cfRule>
  </conditionalFormatting>
  <conditionalFormatting sqref="AO25:BO26">
    <cfRule type="expression" dxfId="13" priority="2">
      <formula>$K$18="無"</formula>
    </cfRule>
  </conditionalFormatting>
  <conditionalFormatting sqref="BE34:BO39">
    <cfRule type="expression" dxfId="12" priority="11">
      <formula>OR($F$12="創設",$F$12="増築",$F$12="増改築",$F$12="民老改築",$F$12="改築",$F$12="防音壁整備")</formula>
    </cfRule>
  </conditionalFormatting>
  <conditionalFormatting sqref="BE40:BO45">
    <cfRule type="expression" dxfId="11" priority="1">
      <formula>$BQ$11=FALSE</formula>
    </cfRule>
  </conditionalFormatting>
  <conditionalFormatting sqref="BF12:BJ13 L37:AG46 L49:AG49 L51:AG55">
    <cfRule type="expression" dxfId="9" priority="13">
      <formula>$BQ$11=FALSE</formula>
    </cfRule>
  </conditionalFormatting>
  <conditionalFormatting sqref="BK12:BO13 AH37:BC38 AH39 AL39:BC39 AH40:BC40 AH41:AH43 AL41:BC43 AH44:BC46 AH49:BC49 AH51:BC55">
    <cfRule type="expression" dxfId="8" priority="12">
      <formula>$BR$11=FALSE</formula>
    </cfRule>
  </conditionalFormatting>
  <dataValidations count="16">
    <dataValidation type="date" operator="greaterThanOrEqual" allowBlank="1" showInputMessage="1" showErrorMessage="1" error="日付を（####/##/##）の形式で入力してください。_x000a_例）令和5年8月1日：2023/8/1" sqref="AO25:AU26" xr:uid="{0944CEFB-F116-4EEC-9644-D42B2E7CB8CA}">
      <formula1>43922</formula1>
    </dataValidation>
    <dataValidation type="whole" operator="greaterThanOrEqual" allowBlank="1" showInputMessage="1" showErrorMessage="1" error="整数のみ入力してください" sqref="R14:S15" xr:uid="{33FA0AC5-2AA8-4B3C-BF31-FA7256F5DB44}">
      <formula1>-1000</formula1>
    </dataValidation>
    <dataValidation allowBlank="1" showInputMessage="1" showErrorMessage="1" prompt="番地まで記入してください" sqref="X10:AP10" xr:uid="{080E3EF8-83FE-4022-9FFE-161A5391689D}"/>
    <dataValidation type="whole" operator="greaterThanOrEqual" allowBlank="1" showInputMessage="1" showErrorMessage="1" error="整数のみ入力してください" sqref="K30:L30 O30:P30" xr:uid="{0D4A45D0-6D8E-4862-8347-25B05DC45072}">
      <formula1>1</formula1>
    </dataValidation>
    <dataValidation type="date" operator="greaterThanOrEqual" allowBlank="1" showInputMessage="1" showErrorMessage="1" error="日付を（####/##/##）の形式で入力してください。_x000a_例）令和5年8月1日：2023/8/1" prompt="事業を行いながら工事を行うような場合、開所予定年月日には完成予定年月日と同日を入力してください" sqref="BC21:BO21" xr:uid="{DAE3C3C7-3A81-47C4-8C15-8D68E13BD364}">
      <formula1>44287</formula1>
    </dataValidation>
    <dataValidation type="date" operator="greaterThanOrEqual" allowBlank="1" showInputMessage="1" showErrorMessage="1" error="日付を（####/##/##）の形式で入力してください。_x000a_例）令和5年8月1日：2023/8/1" promptTitle="！注意喚起！" prompt="内示前に契約を行わないようにしてください！" sqref="BC18:BO18" xr:uid="{5ECE0BD0-5B24-43EE-9187-93B2E7070EED}">
      <formula1>44287</formula1>
    </dataValidation>
    <dataValidation type="date" operator="greaterThanOrEqual" allowBlank="1" showInputMessage="1" showErrorMessage="1" error="日付を（####/##/##）の形式で入力してください。_x000a_例）令和5年8月1日：2023/8/1" sqref="BC19:BO20" xr:uid="{AA3B1002-0982-4A25-BF09-C0C251E0950E}">
      <formula1>44287</formula1>
    </dataValidation>
    <dataValidation allowBlank="1" showInputMessage="1" showErrorMessage="1" prompt="協議書作成日の年度から建築年度を引いて算出しています。_x000a_異なる算出をする場合、手打ちで入力してください。" sqref="H20:J20" xr:uid="{F56B7166-0812-47FB-9137-9E3042366C61}"/>
    <dataValidation type="whole" operator="greaterThanOrEqual" allowBlank="1" showInputMessage="1" showErrorMessage="1" error="西暦４桁のみ入力してください" sqref="H19:J19" xr:uid="{EBFE3F1F-5F06-4FB1-897B-F203F48857EA}">
      <formula1>1900</formula1>
    </dataValidation>
    <dataValidation type="decimal" operator="greaterThanOrEqual" allowBlank="1" showInputMessage="1" showErrorMessage="1" error="数値のみ入力してください" sqref="AW14:AY14 BK14:BM14 F17:AD17 S29:X29 T30:X31 BE45:BO45" xr:uid="{AB2DEFD7-E982-415F-84A2-9DE54BD9B570}">
      <formula1>0</formula1>
    </dataValidation>
    <dataValidation type="whole" operator="greaterThanOrEqual" allowBlank="1" showInputMessage="1" showErrorMessage="1" error="整数のみ入力してください" sqref="BG14:BH14 T22:X22 AS14:AT14 I14:J15 AA37:AG45 AW37:BC45 BE37:BM39 L51:AE52 L49:AE49" xr:uid="{86CC7FD0-8D7C-4B32-BE01-D48210A2A084}">
      <formula1>0</formula1>
    </dataValidation>
    <dataValidation allowBlank="1" showInputMessage="1" showErrorMessage="1" prompt="セル内に直接フリガナを入力しないでください。ふりがなの表示/非表示機能を使用してください。" sqref="F8:W8" xr:uid="{96304E4E-C582-497C-B4A6-96C487D0AFA4}"/>
    <dataValidation allowBlank="1" showInputMessage="1" showErrorMessage="1" prompt="危険地区指定が「有」の場合、その詳細を記載してください。" sqref="AB32:BK32" xr:uid="{6097EECE-33B4-4BD7-BAB3-9F122C960370}"/>
    <dataValidation allowBlank="1" showInputMessage="1" showErrorMessage="1" prompt="民老改築を行う場合は必ずこの欄に金額を記載してください。_x000a_（保育所の場合は当該年度交付金額全額、認定こども園の場合は保育所部分に係る当該年度交付額）" sqref="AM16:AX17" xr:uid="{C098AAEF-77D0-4266-BB59-E3AE3683E850}"/>
    <dataValidation type="list" allowBlank="1" showInputMessage="1" showErrorMessage="1" prompt="設置主体が既存の場合は「既」、新たに設立する場合は「新」" sqref="BN8:BO8" xr:uid="{80723DF2-AE21-40DF-A368-7169A89788C3}">
      <formula1>"新,既"</formula1>
    </dataValidation>
    <dataValidation allowBlank="1" showInputMessage="1" showErrorMessage="1" promptTitle="注意" prompt="移転を伴わない整備の場合は、右の移転後のセルに所在地を入力してください。" sqref="T11:W11 G11 F10:F11" xr:uid="{540C5A0A-140E-4682-B419-0A19ABD02E49}"/>
  </dataValidations>
  <hyperlinks>
    <hyperlink ref="BH7" r:id="rId1" xr:uid="{CA57A5F3-5635-4EC8-95E0-BDB631231DA0}"/>
  </hyperlinks>
  <printOptions horizontalCentered="1" verticalCentered="1"/>
  <pageMargins left="0.59055118110236227" right="0.39370078740157483" top="0.39370078740157483" bottom="0.19685039370078741" header="0.51181102362204722" footer="0.51181102362204722"/>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5297" r:id="rId5" name="Check Box 1">
              <controlPr defaultSize="0" autoFill="0" autoLine="0" autoPict="0">
                <anchor moveWithCells="1">
                  <from>
                    <xdr:col>5</xdr:col>
                    <xdr:colOff>0</xdr:colOff>
                    <xdr:row>10</xdr:row>
                    <xdr:rowOff>19050</xdr:rowOff>
                  </from>
                  <to>
                    <xdr:col>7</xdr:col>
                    <xdr:colOff>38100</xdr:colOff>
                    <xdr:row>10</xdr:row>
                    <xdr:rowOff>304800</xdr:rowOff>
                  </to>
                </anchor>
              </controlPr>
            </control>
          </mc:Choice>
        </mc:AlternateContent>
        <mc:AlternateContent xmlns:mc="http://schemas.openxmlformats.org/markup-compatibility/2006">
          <mc:Choice Requires="x14">
            <control shapeId="55298" r:id="rId6" name="Check Box 2">
              <controlPr defaultSize="0" autoFill="0" autoLine="0" autoPict="0">
                <anchor moveWithCells="1">
                  <from>
                    <xdr:col>19</xdr:col>
                    <xdr:colOff>38100</xdr:colOff>
                    <xdr:row>10</xdr:row>
                    <xdr:rowOff>9525</xdr:rowOff>
                  </from>
                  <to>
                    <xdr:col>21</xdr:col>
                    <xdr:colOff>76200</xdr:colOff>
                    <xdr:row>10</xdr:row>
                    <xdr:rowOff>314325</xdr:rowOff>
                  </to>
                </anchor>
              </controlPr>
            </control>
          </mc:Choice>
        </mc:AlternateContent>
        <mc:AlternateContent xmlns:mc="http://schemas.openxmlformats.org/markup-compatibility/2006">
          <mc:Choice Requires="x14">
            <control shapeId="55299" r:id="rId7" name="Check Box 3">
              <controlPr defaultSize="0" autoFill="0" autoLine="0" autoPict="0">
                <anchor moveWithCells="1">
                  <from>
                    <xdr:col>2</xdr:col>
                    <xdr:colOff>38100</xdr:colOff>
                    <xdr:row>23</xdr:row>
                    <xdr:rowOff>161925</xdr:rowOff>
                  </from>
                  <to>
                    <xdr:col>4</xdr:col>
                    <xdr:colOff>76200</xdr:colOff>
                    <xdr:row>25</xdr:row>
                    <xdr:rowOff>38100</xdr:rowOff>
                  </to>
                </anchor>
              </controlPr>
            </control>
          </mc:Choice>
        </mc:AlternateContent>
        <mc:AlternateContent xmlns:mc="http://schemas.openxmlformats.org/markup-compatibility/2006">
          <mc:Choice Requires="x14">
            <control shapeId="55300" r:id="rId8" name="Check Box 4">
              <controlPr defaultSize="0" autoFill="0" autoLine="0" autoPict="0">
                <anchor moveWithCells="1">
                  <from>
                    <xdr:col>2</xdr:col>
                    <xdr:colOff>38100</xdr:colOff>
                    <xdr:row>24</xdr:row>
                    <xdr:rowOff>133350</xdr:rowOff>
                  </from>
                  <to>
                    <xdr:col>4</xdr:col>
                    <xdr:colOff>76200</xdr:colOff>
                    <xdr:row>26</xdr:row>
                    <xdr:rowOff>38100</xdr:rowOff>
                  </to>
                </anchor>
              </controlPr>
            </control>
          </mc:Choice>
        </mc:AlternateContent>
        <mc:AlternateContent xmlns:mc="http://schemas.openxmlformats.org/markup-compatibility/2006">
          <mc:Choice Requires="x14">
            <control shapeId="55301" r:id="rId9" name="Check Box 5">
              <controlPr defaultSize="0" autoFill="0" autoLine="0" autoPict="0">
                <anchor moveWithCells="1">
                  <from>
                    <xdr:col>13</xdr:col>
                    <xdr:colOff>28575</xdr:colOff>
                    <xdr:row>23</xdr:row>
                    <xdr:rowOff>171450</xdr:rowOff>
                  </from>
                  <to>
                    <xdr:col>15</xdr:col>
                    <xdr:colOff>66675</xdr:colOff>
                    <xdr:row>25</xdr:row>
                    <xdr:rowOff>47625</xdr:rowOff>
                  </to>
                </anchor>
              </controlPr>
            </control>
          </mc:Choice>
        </mc:AlternateContent>
        <mc:AlternateContent xmlns:mc="http://schemas.openxmlformats.org/markup-compatibility/2006">
          <mc:Choice Requires="x14">
            <control shapeId="55302" r:id="rId10" name="Check Box 6">
              <controlPr defaultSize="0" autoFill="0" autoLine="0" autoPict="0">
                <anchor moveWithCells="1">
                  <from>
                    <xdr:col>13</xdr:col>
                    <xdr:colOff>95250</xdr:colOff>
                    <xdr:row>24</xdr:row>
                    <xdr:rowOff>133350</xdr:rowOff>
                  </from>
                  <to>
                    <xdr:col>16</xdr:col>
                    <xdr:colOff>0</xdr:colOff>
                    <xdr:row>26</xdr:row>
                    <xdr:rowOff>38100</xdr:rowOff>
                  </to>
                </anchor>
              </controlPr>
            </control>
          </mc:Choice>
        </mc:AlternateContent>
        <mc:AlternateContent xmlns:mc="http://schemas.openxmlformats.org/markup-compatibility/2006">
          <mc:Choice Requires="x14">
            <control shapeId="55303" r:id="rId11" name="Check Box 7">
              <controlPr defaultSize="0" autoFill="0" autoLine="0" autoPict="0">
                <anchor moveWithCells="1">
                  <from>
                    <xdr:col>17</xdr:col>
                    <xdr:colOff>95250</xdr:colOff>
                    <xdr:row>24</xdr:row>
                    <xdr:rowOff>133350</xdr:rowOff>
                  </from>
                  <to>
                    <xdr:col>20</xdr:col>
                    <xdr:colOff>0</xdr:colOff>
                    <xdr:row>26</xdr:row>
                    <xdr:rowOff>38100</xdr:rowOff>
                  </to>
                </anchor>
              </controlPr>
            </control>
          </mc:Choice>
        </mc:AlternateContent>
        <mc:AlternateContent xmlns:mc="http://schemas.openxmlformats.org/markup-compatibility/2006">
          <mc:Choice Requires="x14">
            <control shapeId="55304" r:id="rId12" name="Check Box 8">
              <controlPr defaultSize="0" autoFill="0" autoLine="0" autoPict="0">
                <anchor moveWithCells="1">
                  <from>
                    <xdr:col>21</xdr:col>
                    <xdr:colOff>95250</xdr:colOff>
                    <xdr:row>24</xdr:row>
                    <xdr:rowOff>133350</xdr:rowOff>
                  </from>
                  <to>
                    <xdr:col>24</xdr:col>
                    <xdr:colOff>0</xdr:colOff>
                    <xdr:row>26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D5D4F99E-9F4D-4942-915D-B49F3451439D}">
            <xm:f>OR($F$12=選択リスト!$M$7,$F$12=選択リスト!$M$8,$F$12=選択リスト!$M$9,$F$12=選択リスト!$M$10,$F$12=選択リスト!$M$11,$F$12=選択リスト!$M$12)</xm:f>
            <x14:dxf>
              <fill>
                <patternFill>
                  <bgColor theme="1" tint="0.34998626667073579"/>
                </patternFill>
              </fill>
            </x14:dxf>
          </x14:cfRule>
          <xm:sqref>BE50:BO52</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CFFBC549-9CAA-42D6-B13B-72A4E2BA37E7}">
          <x14:formula1>
            <xm:f>選択リスト!$R$2:$R$5</xm:f>
          </x14:formula1>
          <xm:sqref>J31:P31</xm:sqref>
        </x14:dataValidation>
        <x14:dataValidation type="list" operator="greaterThanOrEqual" allowBlank="1" showInputMessage="1" showErrorMessage="1" xr:uid="{FEEE7A1E-A840-413A-A3ED-DB242CC8E770}">
          <x14:formula1>
            <xm:f>選択リスト!$D$2:$D$3</xm:f>
          </x14:formula1>
          <xm:sqref>K18:M18</xm:sqref>
        </x14:dataValidation>
        <x14:dataValidation type="list" allowBlank="1" showInputMessage="1" showErrorMessage="1" xr:uid="{F96BBA53-DE8C-448B-B893-85E70A87F1DE}">
          <x14:formula1>
            <xm:f>選択リスト!$M$2:$M$12</xm:f>
          </x14:formula1>
          <xm:sqref>F12:S13</xm:sqref>
        </x14:dataValidation>
        <x14:dataValidation type="list" allowBlank="1" showInputMessage="1" showErrorMessage="1" xr:uid="{3FCCBB9C-7B09-4603-8DA8-F933BD450747}">
          <x14:formula1>
            <xm:f>選択リスト!$G$2:$G$11</xm:f>
          </x14:formula1>
          <xm:sqref>BI52 BE52 BM52</xm:sqref>
        </x14:dataValidation>
        <x14:dataValidation type="list" allowBlank="1" showInputMessage="1" showErrorMessage="1" xr:uid="{DCDEA598-867B-469B-837E-1E12ACB3CA61}">
          <x14:formula1>
            <xm:f>選択リスト!$B$2:$B$3</xm:f>
          </x14:formula1>
          <xm:sqref>BE47:BO47 BE49:BO49 BE41:BO41 BE54:BO54</xm:sqref>
        </x14:dataValidation>
        <x14:dataValidation type="list" allowBlank="1" showInputMessage="1" showErrorMessage="1" xr:uid="{EABB6CF5-1CC2-46D3-B332-F6C44DE43564}">
          <x14:formula1>
            <xm:f>選択リスト!$A$2:$A$11</xm:f>
          </x14:formula1>
          <xm:sqref>AM13:AU13 N6:AC7</xm:sqref>
        </x14:dataValidation>
        <x14:dataValidation type="list" allowBlank="1" showInputMessage="1" showErrorMessage="1" xr:uid="{C0EB3673-42C3-4731-BEA7-93C9FD07471E}">
          <x14:formula1>
            <xm:f>選択リスト!$M$2:$M$5</xm:f>
          </x14:formula1>
          <xm:sqref>AA13:AI13</xm:sqref>
        </x14:dataValidation>
        <x14:dataValidation type="list" allowBlank="1" showInputMessage="1" xr:uid="{31637442-2A45-430A-B0FE-AD890256709E}">
          <x14:formula1>
            <xm:f>選択リスト!$H$2:$H$12</xm:f>
          </x14:formula1>
          <xm:sqref>AU8:BM8</xm:sqref>
        </x14:dataValidation>
        <x14:dataValidation type="list" allowBlank="1" showInputMessage="1" showErrorMessage="1" xr:uid="{05F49B41-3F96-486D-B4A2-E7D66508BFD2}">
          <x14:formula1>
            <xm:f>選択リスト!$M$2:$M$6</xm:f>
          </x14:formula1>
          <xm:sqref>AA12:AI12</xm:sqref>
        </x14:dataValidation>
        <x14:dataValidation type="list" allowBlank="1" showInputMessage="1" showErrorMessage="1" prompt="国庫補助率（国の負担割合）を選択してください。_x000a_※5/9とありますが、要綱上の5.5/10を指しています" xr:uid="{1A693FA8-7C25-4E75-A75D-9A4F9906CCFE}">
          <x14:formula1>
            <xm:f>選択リスト!$I$2:$I$5</xm:f>
          </x14:formula1>
          <xm:sqref>BF13:BJ13</xm:sqref>
        </x14:dataValidation>
        <x14:dataValidation type="list" allowBlank="1" showInputMessage="1" showErrorMessage="1" prompt="新子育て安心プランに係る嵩上げの場合を除き、補助率は保育所部分と同一です。" xr:uid="{E4E71DE3-9837-4BF4-83E2-B94CFC534474}">
          <x14:formula1>
            <xm:f>選択リスト!$I$2:$I$5</xm:f>
          </x14:formula1>
          <xm:sqref>BK13:BO13</xm:sqref>
        </x14:dataValidation>
        <x14:dataValidation type="list" allowBlank="1" showInputMessage="1" showErrorMessage="1" prompt="国土強靭化地域計画が未策定の場合、５か年加速化対策には該当しませんのでご留意ください。" xr:uid="{85B89AEB-64AB-4660-8118-D12D4273536A}">
          <x14:formula1>
            <xm:f>選択リスト!$L$2:$L$4</xm:f>
          </x14:formula1>
          <xm:sqref>BE56:BO56</xm:sqref>
        </x14:dataValidation>
        <x14:dataValidation type="list" allowBlank="1" showInputMessage="1" prompt="申請が「有」の場合、対象経費の重複がないか確認させていただきます" xr:uid="{F4148074-CCF5-4AE5-9EAC-E02061A686D3}">
          <x14:formula1>
            <xm:f>選択リスト!$K$2:$K$3</xm:f>
          </x14:formula1>
          <xm:sqref>AQ11:BO11</xm:sqref>
        </x14:dataValidation>
        <x14:dataValidation type="list" allowBlank="1" showInputMessage="1" showErrorMessage="1" xr:uid="{187AC279-7E2C-42C7-A486-5E4C5E5489FE}">
          <x14:formula1>
            <xm:f>選択リスト!$F$2:$F$5</xm:f>
          </x14:formula1>
          <xm:sqref>BE61:BO61</xm:sqref>
        </x14:dataValidation>
        <x14:dataValidation type="list" allowBlank="1" showInputMessage="1" showErrorMessage="1" xr:uid="{E70D16AF-B6BD-4A99-B27D-CE1B46EB4F47}">
          <x14:formula1>
            <xm:f>選択リスト!$E$2:$E$4</xm:f>
          </x14:formula1>
          <xm:sqref>AH21:AN23</xm:sqref>
        </x14:dataValidation>
        <x14:dataValidation type="list" allowBlank="1" showInputMessage="1" showErrorMessage="1" xr:uid="{34F095CE-B2D8-42EF-B89E-49C977344F86}">
          <x14:formula1>
            <xm:f>選択リスト!$D$2:$D$3</xm:f>
          </x14:formula1>
          <xm:sqref>BL31:BO32 N21:R23 AD22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FBE83-E586-4B09-A7AC-67A0DE712025}">
  <sheetPr>
    <pageSetUpPr fitToPage="1"/>
  </sheetPr>
  <dimension ref="A1:CD51"/>
  <sheetViews>
    <sheetView showGridLines="0" view="pageBreakPreview" topLeftCell="A5" zoomScaleNormal="100" zoomScaleSheetLayoutView="100" workbookViewId="0">
      <selection activeCell="BQ58" sqref="BQ58"/>
    </sheetView>
  </sheetViews>
  <sheetFormatPr defaultRowHeight="12"/>
  <cols>
    <col min="1" max="70" width="1.5" style="55" customWidth="1"/>
    <col min="71" max="71" width="2.5" style="55" customWidth="1"/>
    <col min="72" max="73" width="9" style="5"/>
    <col min="74" max="74" width="63.25" style="5" customWidth="1"/>
    <col min="75" max="16384" width="9" style="5"/>
  </cols>
  <sheetData>
    <row r="1" spans="1:74" s="4" customFormat="1" ht="15.95" customHeight="1">
      <c r="A1" s="27" t="s">
        <v>112</v>
      </c>
      <c r="B1" s="27"/>
      <c r="C1" s="27"/>
      <c r="D1" s="27"/>
      <c r="E1" s="27"/>
      <c r="F1" s="27"/>
      <c r="G1" s="27"/>
      <c r="H1" s="27"/>
      <c r="I1" s="27"/>
      <c r="J1" s="27"/>
      <c r="K1" s="27"/>
      <c r="L1" s="27"/>
      <c r="M1" s="27"/>
      <c r="N1" s="27"/>
      <c r="O1" s="27"/>
      <c r="P1" s="27"/>
      <c r="Q1" s="27"/>
      <c r="R1" s="27"/>
      <c r="S1" s="27"/>
      <c r="T1" s="27"/>
      <c r="U1" s="27"/>
      <c r="V1" s="1096" t="str">
        <f>IF(BU1&gt;0,"入力内容にエラーがあります。印刷範囲外のエラーメッセージを確認し、修正してください","")</f>
        <v>入力内容にエラーがあります。印刷範囲外のエラーメッセージを確認し、修正してください</v>
      </c>
      <c r="W1" s="1096"/>
      <c r="X1" s="1096"/>
      <c r="Y1" s="1096"/>
      <c r="Z1" s="1096"/>
      <c r="AA1" s="1096"/>
      <c r="AB1" s="1096"/>
      <c r="AC1" s="1096"/>
      <c r="AD1" s="1096"/>
      <c r="AE1" s="1096"/>
      <c r="AF1" s="1096"/>
      <c r="AG1" s="1096"/>
      <c r="AH1" s="1096"/>
      <c r="AI1" s="1096"/>
      <c r="AJ1" s="1096"/>
      <c r="AK1" s="1096"/>
      <c r="AL1" s="1096"/>
      <c r="AM1" s="1096"/>
      <c r="AN1" s="1096"/>
      <c r="AO1" s="1096"/>
      <c r="AP1" s="1096"/>
      <c r="AQ1" s="1096"/>
      <c r="AR1" s="1096"/>
      <c r="AS1" s="1096"/>
      <c r="AT1" s="1096"/>
      <c r="AU1" s="1096"/>
      <c r="AV1" s="1096"/>
      <c r="AW1" s="1096"/>
      <c r="AX1" s="1096"/>
      <c r="AY1" s="1096"/>
      <c r="AZ1" s="1096"/>
      <c r="BA1" s="1096"/>
      <c r="BB1" s="1096"/>
      <c r="BC1" s="1096"/>
      <c r="BD1" s="1096"/>
      <c r="BE1" s="1096"/>
      <c r="BF1" s="1096"/>
      <c r="BG1" s="1096"/>
      <c r="BH1" s="1096"/>
      <c r="BI1" s="1096"/>
      <c r="BJ1" s="1096"/>
      <c r="BK1" s="1096"/>
      <c r="BL1" s="1096"/>
      <c r="BM1" s="1096"/>
      <c r="BN1" s="1096"/>
      <c r="BO1" s="1096"/>
      <c r="BP1" s="1096"/>
      <c r="BQ1" s="1096"/>
      <c r="BR1" s="1096"/>
      <c r="BS1" s="1096"/>
      <c r="BU1" s="4">
        <f>SUM(BU5:BU51)</f>
        <v>1</v>
      </c>
    </row>
    <row r="2" spans="1:74" s="4" customFormat="1" ht="11.25"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894" t="str">
        <f>"都道府県・市町村名"&amp;"　"&amp;'様式第２号－１'!AJ5&amp;'様式第２号－１'!AJ6</f>
        <v>都道府県・市町村名　滋賀県大津市</v>
      </c>
      <c r="BE2" s="894"/>
      <c r="BF2" s="894"/>
      <c r="BG2" s="894"/>
      <c r="BH2" s="894"/>
      <c r="BI2" s="894"/>
      <c r="BJ2" s="894"/>
      <c r="BK2" s="894"/>
      <c r="BL2" s="894"/>
      <c r="BM2" s="894"/>
      <c r="BN2" s="894"/>
      <c r="BO2" s="894"/>
      <c r="BP2" s="894"/>
      <c r="BQ2" s="894"/>
      <c r="BR2" s="894"/>
      <c r="BS2" s="894"/>
    </row>
    <row r="3" spans="1:74" s="4" customFormat="1" ht="30.75" customHeight="1">
      <c r="A3" s="895" t="s">
        <v>16</v>
      </c>
      <c r="B3" s="896"/>
      <c r="C3" s="896"/>
      <c r="D3" s="896"/>
      <c r="E3" s="896"/>
      <c r="F3" s="896"/>
      <c r="G3" s="896"/>
      <c r="H3" s="897" t="str">
        <f>'様式第２号－１ (記入例)'!N6</f>
        <v>幼保連携型認定こども園</v>
      </c>
      <c r="I3" s="896"/>
      <c r="J3" s="896"/>
      <c r="K3" s="896"/>
      <c r="L3" s="896"/>
      <c r="M3" s="896"/>
      <c r="N3" s="896"/>
      <c r="O3" s="896"/>
      <c r="P3" s="896"/>
      <c r="Q3" s="896"/>
      <c r="R3" s="896"/>
      <c r="S3" s="896"/>
      <c r="T3" s="896"/>
      <c r="U3" s="896"/>
      <c r="V3" s="898"/>
      <c r="W3" s="892" t="s">
        <v>113</v>
      </c>
      <c r="X3" s="892"/>
      <c r="Y3" s="892"/>
      <c r="Z3" s="892"/>
      <c r="AA3" s="892"/>
      <c r="AB3" s="892"/>
      <c r="AC3" s="899"/>
      <c r="AD3" s="898" t="str">
        <f>'様式第２号－１ (記入例)'!F8</f>
        <v>○○園</v>
      </c>
      <c r="AE3" s="892"/>
      <c r="AF3" s="892"/>
      <c r="AG3" s="892"/>
      <c r="AH3" s="892"/>
      <c r="AI3" s="892"/>
      <c r="AJ3" s="892"/>
      <c r="AK3" s="892"/>
      <c r="AL3" s="892"/>
      <c r="AM3" s="892"/>
      <c r="AN3" s="892"/>
      <c r="AO3" s="892"/>
      <c r="AP3" s="892"/>
      <c r="AQ3" s="892"/>
      <c r="AR3" s="892"/>
      <c r="AS3" s="892"/>
      <c r="AT3" s="892"/>
      <c r="AU3" s="892"/>
      <c r="AV3" s="892"/>
      <c r="AW3" s="892"/>
      <c r="AX3" s="27"/>
      <c r="AY3" s="27"/>
      <c r="AZ3" s="27"/>
      <c r="BA3" s="27"/>
      <c r="BB3" s="27"/>
      <c r="BC3" s="27"/>
      <c r="BD3" s="894"/>
      <c r="BE3" s="894"/>
      <c r="BF3" s="894"/>
      <c r="BG3" s="894"/>
      <c r="BH3" s="894"/>
      <c r="BI3" s="894"/>
      <c r="BJ3" s="894"/>
      <c r="BK3" s="894"/>
      <c r="BL3" s="894"/>
      <c r="BM3" s="894"/>
      <c r="BN3" s="894"/>
      <c r="BO3" s="894"/>
      <c r="BP3" s="894"/>
      <c r="BQ3" s="894"/>
      <c r="BR3" s="894"/>
      <c r="BS3" s="894"/>
      <c r="BU3" s="448" t="s">
        <v>514</v>
      </c>
      <c r="BV3" s="477" t="s">
        <v>515</v>
      </c>
    </row>
    <row r="4" spans="1:74" s="4" customFormat="1" ht="14.25" customHeight="1" thickBot="1">
      <c r="A4" s="251"/>
      <c r="B4" s="251"/>
      <c r="C4" s="251"/>
      <c r="D4" s="251"/>
      <c r="E4" s="251"/>
      <c r="F4" s="251"/>
      <c r="G4" s="251"/>
      <c r="H4" s="248"/>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7"/>
      <c r="AY4" s="27"/>
      <c r="AZ4" s="27"/>
      <c r="BA4" s="27"/>
      <c r="BB4" s="27"/>
      <c r="BC4" s="27"/>
      <c r="BD4" s="28"/>
      <c r="BE4" s="28"/>
      <c r="BF4" s="28"/>
      <c r="BG4" s="28"/>
      <c r="BH4" s="28"/>
      <c r="BI4" s="28"/>
      <c r="BJ4" s="28"/>
      <c r="BK4" s="28"/>
      <c r="BL4" s="28"/>
      <c r="BM4" s="28"/>
      <c r="BN4" s="28"/>
      <c r="BO4" s="28"/>
      <c r="BP4" s="28"/>
      <c r="BQ4" s="28"/>
      <c r="BR4" s="28"/>
      <c r="BS4" s="28"/>
      <c r="BU4" s="448"/>
      <c r="BV4" s="477"/>
    </row>
    <row r="5" spans="1:74" s="4" customFormat="1" ht="18.95" customHeight="1">
      <c r="A5" s="900" t="s">
        <v>114</v>
      </c>
      <c r="B5" s="901"/>
      <c r="C5" s="906"/>
      <c r="D5" s="906"/>
      <c r="E5" s="906"/>
      <c r="F5" s="906"/>
      <c r="G5" s="906" t="s">
        <v>115</v>
      </c>
      <c r="H5" s="906"/>
      <c r="I5" s="906"/>
      <c r="J5" s="906">
        <v>0</v>
      </c>
      <c r="K5" s="906"/>
      <c r="L5" s="906"/>
      <c r="M5" s="906">
        <v>1</v>
      </c>
      <c r="N5" s="906"/>
      <c r="O5" s="906"/>
      <c r="P5" s="906">
        <v>2</v>
      </c>
      <c r="Q5" s="906"/>
      <c r="R5" s="906"/>
      <c r="S5" s="906">
        <v>3</v>
      </c>
      <c r="T5" s="906"/>
      <c r="U5" s="906"/>
      <c r="V5" s="926">
        <v>4</v>
      </c>
      <c r="W5" s="927"/>
      <c r="X5" s="928"/>
      <c r="Y5" s="906">
        <v>5</v>
      </c>
      <c r="Z5" s="906"/>
      <c r="AA5" s="906"/>
      <c r="AB5" s="906" t="s">
        <v>116</v>
      </c>
      <c r="AC5" s="906"/>
      <c r="AD5" s="906"/>
      <c r="AE5" s="906"/>
      <c r="AF5" s="906"/>
      <c r="AG5" s="926"/>
      <c r="AH5" s="929" t="s">
        <v>117</v>
      </c>
      <c r="AI5" s="930"/>
      <c r="AJ5" s="931"/>
      <c r="AK5" s="916" t="s">
        <v>118</v>
      </c>
      <c r="AL5" s="916"/>
      <c r="AM5" s="916"/>
      <c r="AN5" s="916"/>
      <c r="AO5" s="916"/>
      <c r="AP5" s="916"/>
      <c r="AQ5" s="916"/>
      <c r="AR5" s="916"/>
      <c r="AS5" s="917"/>
      <c r="AT5" s="906" t="s">
        <v>119</v>
      </c>
      <c r="AU5" s="906"/>
      <c r="AV5" s="906"/>
      <c r="AW5" s="906" t="s">
        <v>120</v>
      </c>
      <c r="AX5" s="906"/>
      <c r="AY5" s="906"/>
      <c r="AZ5" s="906" t="s">
        <v>121</v>
      </c>
      <c r="BA5" s="906"/>
      <c r="BB5" s="906"/>
      <c r="BC5" s="906" t="s">
        <v>116</v>
      </c>
      <c r="BD5" s="906"/>
      <c r="BE5" s="906"/>
      <c r="BF5" s="906"/>
      <c r="BG5" s="906"/>
      <c r="BH5" s="906"/>
      <c r="BI5" s="907"/>
      <c r="BJ5" s="908"/>
      <c r="BK5" s="908"/>
      <c r="BL5" s="908"/>
      <c r="BM5" s="908"/>
      <c r="BN5" s="908"/>
      <c r="BO5" s="908"/>
      <c r="BP5" s="908"/>
      <c r="BQ5" s="908"/>
      <c r="BR5" s="908"/>
      <c r="BS5" s="909"/>
      <c r="BU5" s="303">
        <f>IF(OR(J6="",M6="",P6="",S6="",V6="",Y6="",J7="",M7="",P7="",S7="",V7="",Y7="",J9="",M9="",P9="",S9="",V9="",Y9="",AB9="",AB11="",AB12=""),1,0)</f>
        <v>0</v>
      </c>
      <c r="BV5" s="321" t="str">
        <f>IF(BU5=1,"児童年齢別内訳の欄に入力漏れがあります。ゼロの場合はゼロを入力してください","")</f>
        <v/>
      </c>
    </row>
    <row r="6" spans="1:74" s="4" customFormat="1" ht="18.95" customHeight="1">
      <c r="A6" s="902"/>
      <c r="B6" s="903"/>
      <c r="C6" s="883" t="s">
        <v>122</v>
      </c>
      <c r="D6" s="884"/>
      <c r="E6" s="884"/>
      <c r="F6" s="885"/>
      <c r="G6" s="892" t="s">
        <v>123</v>
      </c>
      <c r="H6" s="892"/>
      <c r="I6" s="892"/>
      <c r="J6" s="893">
        <v>0</v>
      </c>
      <c r="K6" s="893"/>
      <c r="L6" s="893"/>
      <c r="M6" s="893">
        <v>0</v>
      </c>
      <c r="N6" s="893"/>
      <c r="O6" s="893"/>
      <c r="P6" s="893">
        <v>0</v>
      </c>
      <c r="Q6" s="893"/>
      <c r="R6" s="893"/>
      <c r="S6" s="893">
        <v>20</v>
      </c>
      <c r="T6" s="893"/>
      <c r="U6" s="893"/>
      <c r="V6" s="938">
        <v>20</v>
      </c>
      <c r="W6" s="730"/>
      <c r="X6" s="783"/>
      <c r="Y6" s="893">
        <v>20</v>
      </c>
      <c r="Z6" s="893"/>
      <c r="AA6" s="893"/>
      <c r="AB6" s="895">
        <f>SUM(J6:AA6)</f>
        <v>60</v>
      </c>
      <c r="AC6" s="896"/>
      <c r="AD6" s="896"/>
      <c r="AE6" s="896"/>
      <c r="AF6" s="896"/>
      <c r="AG6" s="898"/>
      <c r="AH6" s="932"/>
      <c r="AI6" s="933"/>
      <c r="AJ6" s="934"/>
      <c r="AK6" s="914" t="s">
        <v>124</v>
      </c>
      <c r="AL6" s="914"/>
      <c r="AM6" s="914"/>
      <c r="AN6" s="914"/>
      <c r="AO6" s="914"/>
      <c r="AP6" s="914"/>
      <c r="AQ6" s="914"/>
      <c r="AR6" s="914"/>
      <c r="AS6" s="915"/>
      <c r="AT6" s="893">
        <v>60</v>
      </c>
      <c r="AU6" s="893"/>
      <c r="AV6" s="893"/>
      <c r="AW6" s="893">
        <v>0</v>
      </c>
      <c r="AX6" s="893"/>
      <c r="AY6" s="893"/>
      <c r="AZ6" s="893">
        <v>0</v>
      </c>
      <c r="BA6" s="893"/>
      <c r="BB6" s="893"/>
      <c r="BC6" s="895">
        <f>SUM(AT6:BB6)</f>
        <v>60</v>
      </c>
      <c r="BD6" s="896"/>
      <c r="BE6" s="896"/>
      <c r="BF6" s="896"/>
      <c r="BG6" s="896"/>
      <c r="BH6" s="898"/>
      <c r="BI6" s="886"/>
      <c r="BJ6" s="887"/>
      <c r="BK6" s="887"/>
      <c r="BL6" s="887"/>
      <c r="BM6" s="887"/>
      <c r="BN6" s="887"/>
      <c r="BO6" s="887"/>
      <c r="BP6" s="887"/>
      <c r="BQ6" s="887"/>
      <c r="BR6" s="887"/>
      <c r="BS6" s="910"/>
      <c r="BT6" s="333" t="s">
        <v>523</v>
      </c>
      <c r="BU6" s="303">
        <f>IF(AND(AB12&gt;0,G12=""),1,0)</f>
        <v>0</v>
      </c>
      <c r="BV6" s="321" t="str">
        <f>IF(BU6=1,"整備後の「・・・を行う場合の人数」の内容に入力漏れがあります","")</f>
        <v/>
      </c>
    </row>
    <row r="7" spans="1:74" s="4" customFormat="1" ht="18.95" customHeight="1" thickBot="1">
      <c r="A7" s="902"/>
      <c r="B7" s="903"/>
      <c r="C7" s="886"/>
      <c r="D7" s="887"/>
      <c r="E7" s="887"/>
      <c r="F7" s="888"/>
      <c r="G7" s="918" t="s">
        <v>125</v>
      </c>
      <c r="H7" s="918"/>
      <c r="I7" s="918"/>
      <c r="J7" s="919">
        <v>0</v>
      </c>
      <c r="K7" s="919"/>
      <c r="L7" s="919"/>
      <c r="M7" s="919">
        <v>0</v>
      </c>
      <c r="N7" s="919"/>
      <c r="O7" s="919"/>
      <c r="P7" s="919">
        <v>0</v>
      </c>
      <c r="Q7" s="919"/>
      <c r="R7" s="919"/>
      <c r="S7" s="919">
        <v>20</v>
      </c>
      <c r="T7" s="919"/>
      <c r="U7" s="919"/>
      <c r="V7" s="920">
        <v>20</v>
      </c>
      <c r="W7" s="921"/>
      <c r="X7" s="922"/>
      <c r="Y7" s="919">
        <v>20</v>
      </c>
      <c r="Z7" s="919"/>
      <c r="AA7" s="919"/>
      <c r="AB7" s="923">
        <f>SUM(J7:AA7)</f>
        <v>60</v>
      </c>
      <c r="AC7" s="924"/>
      <c r="AD7" s="924"/>
      <c r="AE7" s="924"/>
      <c r="AF7" s="924"/>
      <c r="AG7" s="925"/>
      <c r="AH7" s="932"/>
      <c r="AI7" s="933"/>
      <c r="AJ7" s="934"/>
      <c r="AK7" s="914" t="s">
        <v>126</v>
      </c>
      <c r="AL7" s="914"/>
      <c r="AM7" s="914"/>
      <c r="AN7" s="914"/>
      <c r="AO7" s="914"/>
      <c r="AP7" s="914"/>
      <c r="AQ7" s="914"/>
      <c r="AR7" s="914"/>
      <c r="AS7" s="915"/>
      <c r="AT7" s="893">
        <v>60</v>
      </c>
      <c r="AU7" s="893"/>
      <c r="AV7" s="893"/>
      <c r="AW7" s="893">
        <v>30</v>
      </c>
      <c r="AX7" s="893"/>
      <c r="AY7" s="893"/>
      <c r="AZ7" s="893">
        <v>30</v>
      </c>
      <c r="BA7" s="893"/>
      <c r="BB7" s="893"/>
      <c r="BC7" s="895">
        <f>SUM(AT7:BB7)</f>
        <v>120</v>
      </c>
      <c r="BD7" s="896"/>
      <c r="BE7" s="896"/>
      <c r="BF7" s="896"/>
      <c r="BG7" s="896"/>
      <c r="BH7" s="898"/>
      <c r="BI7" s="886"/>
      <c r="BJ7" s="887"/>
      <c r="BK7" s="887"/>
      <c r="BL7" s="887"/>
      <c r="BM7" s="887"/>
      <c r="BN7" s="887"/>
      <c r="BO7" s="887"/>
      <c r="BP7" s="887"/>
      <c r="BQ7" s="887"/>
      <c r="BR7" s="887"/>
      <c r="BS7" s="910"/>
      <c r="BT7" s="242">
        <f>COUNTIF('様式第２号－１ (記入例)'!N6,"*認定こども園*")</f>
        <v>1</v>
      </c>
      <c r="BU7" s="303">
        <f>IF(AND(BT7=1,OR(AT6="",AW6="",AZ6="",AT7="",AW7="",AZ7="")),1,0)</f>
        <v>0</v>
      </c>
      <c r="BV7" s="321" t="str">
        <f>IF(BU7=1,"支給認定区分別内訳に入力漏れがあります。ゼロの場合はゼロを入力してください","")</f>
        <v/>
      </c>
    </row>
    <row r="8" spans="1:74" s="4" customFormat="1" ht="18.75" customHeight="1" thickTop="1" thickBot="1">
      <c r="A8" s="902"/>
      <c r="B8" s="903"/>
      <c r="C8" s="889"/>
      <c r="D8" s="890"/>
      <c r="E8" s="890"/>
      <c r="F8" s="891"/>
      <c r="G8" s="29" t="s">
        <v>127</v>
      </c>
      <c r="H8" s="30"/>
      <c r="I8" s="30"/>
      <c r="J8" s="30"/>
      <c r="K8" s="30"/>
      <c r="L8" s="30"/>
      <c r="M8" s="30"/>
      <c r="N8" s="30"/>
      <c r="O8" s="30"/>
      <c r="P8" s="30"/>
      <c r="Q8" s="30"/>
      <c r="R8" s="30"/>
      <c r="S8" s="30"/>
      <c r="T8" s="30"/>
      <c r="U8" s="30"/>
      <c r="V8" s="30"/>
      <c r="W8" s="30"/>
      <c r="X8" s="30"/>
      <c r="Y8" s="30"/>
      <c r="Z8" s="30"/>
      <c r="AA8" s="31"/>
      <c r="AB8" s="942">
        <f>IFERROR(AB7/AB6,"")</f>
        <v>1</v>
      </c>
      <c r="AC8" s="943"/>
      <c r="AD8" s="943"/>
      <c r="AE8" s="943"/>
      <c r="AF8" s="943"/>
      <c r="AG8" s="944"/>
      <c r="AH8" s="932"/>
      <c r="AI8" s="933"/>
      <c r="AJ8" s="934"/>
      <c r="AK8" s="945" t="s">
        <v>128</v>
      </c>
      <c r="AL8" s="945"/>
      <c r="AM8" s="945"/>
      <c r="AN8" s="945"/>
      <c r="AO8" s="945"/>
      <c r="AP8" s="945"/>
      <c r="AQ8" s="945"/>
      <c r="AR8" s="945"/>
      <c r="AS8" s="945"/>
      <c r="AT8" s="945"/>
      <c r="AU8" s="945"/>
      <c r="AV8" s="945"/>
      <c r="AW8" s="945"/>
      <c r="AX8" s="945"/>
      <c r="AY8" s="945"/>
      <c r="AZ8" s="945"/>
      <c r="BA8" s="945"/>
      <c r="BB8" s="945"/>
      <c r="BC8" s="949">
        <f>IFERROR(AT7/BC7,"")</f>
        <v>0.5</v>
      </c>
      <c r="BD8" s="950"/>
      <c r="BE8" s="950"/>
      <c r="BF8" s="950"/>
      <c r="BG8" s="950"/>
      <c r="BH8" s="951"/>
      <c r="BI8" s="886"/>
      <c r="BJ8" s="887"/>
      <c r="BK8" s="887"/>
      <c r="BL8" s="887"/>
      <c r="BM8" s="887"/>
      <c r="BN8" s="887"/>
      <c r="BO8" s="887"/>
      <c r="BP8" s="887"/>
      <c r="BQ8" s="887"/>
      <c r="BR8" s="887"/>
      <c r="BS8" s="910"/>
      <c r="BU8" s="303">
        <f>IF(OR(AB6&lt;&gt;BC6,AB9&lt;&gt;BC7),1,0)</f>
        <v>0</v>
      </c>
      <c r="BV8" s="321" t="str">
        <f>IF(BU8=1,"児童年齢別内訳と支給認定区分別内訳の合計が一致しません","")</f>
        <v/>
      </c>
    </row>
    <row r="9" spans="1:74" s="4" customFormat="1" ht="18.75" customHeight="1" thickTop="1">
      <c r="A9" s="902"/>
      <c r="B9" s="903"/>
      <c r="C9" s="886" t="s">
        <v>129</v>
      </c>
      <c r="D9" s="956"/>
      <c r="E9" s="956"/>
      <c r="F9" s="957"/>
      <c r="G9" s="946" t="s">
        <v>123</v>
      </c>
      <c r="H9" s="947"/>
      <c r="I9" s="948"/>
      <c r="J9" s="939">
        <v>10</v>
      </c>
      <c r="K9" s="962"/>
      <c r="L9" s="963"/>
      <c r="M9" s="939">
        <v>10</v>
      </c>
      <c r="N9" s="962"/>
      <c r="O9" s="963"/>
      <c r="P9" s="939">
        <v>10</v>
      </c>
      <c r="Q9" s="962"/>
      <c r="R9" s="963"/>
      <c r="S9" s="939">
        <v>30</v>
      </c>
      <c r="T9" s="962"/>
      <c r="U9" s="963"/>
      <c r="V9" s="939">
        <v>30</v>
      </c>
      <c r="W9" s="940"/>
      <c r="X9" s="941"/>
      <c r="Y9" s="939">
        <v>30</v>
      </c>
      <c r="Z9" s="962"/>
      <c r="AA9" s="963"/>
      <c r="AB9" s="946">
        <f>SUM(J9:AA9)</f>
        <v>120</v>
      </c>
      <c r="AC9" s="947"/>
      <c r="AD9" s="947"/>
      <c r="AE9" s="947"/>
      <c r="AF9" s="947"/>
      <c r="AG9" s="948"/>
      <c r="AH9" s="935"/>
      <c r="AI9" s="936"/>
      <c r="AJ9" s="937"/>
      <c r="AK9" s="945" t="s">
        <v>130</v>
      </c>
      <c r="AL9" s="945"/>
      <c r="AM9" s="945"/>
      <c r="AN9" s="945"/>
      <c r="AO9" s="945"/>
      <c r="AP9" s="945"/>
      <c r="AQ9" s="945"/>
      <c r="AR9" s="945"/>
      <c r="AS9" s="945"/>
      <c r="AT9" s="945"/>
      <c r="AU9" s="945"/>
      <c r="AV9" s="945"/>
      <c r="AW9" s="945"/>
      <c r="AX9" s="945"/>
      <c r="AY9" s="945"/>
      <c r="AZ9" s="945"/>
      <c r="BA9" s="945"/>
      <c r="BB9" s="945"/>
      <c r="BC9" s="949">
        <f>IFERROR((AW7+AZ7)/BC7,"")</f>
        <v>0.5</v>
      </c>
      <c r="BD9" s="950"/>
      <c r="BE9" s="950"/>
      <c r="BF9" s="950"/>
      <c r="BG9" s="950"/>
      <c r="BH9" s="951"/>
      <c r="BI9" s="886"/>
      <c r="BJ9" s="887"/>
      <c r="BK9" s="887"/>
      <c r="BL9" s="887"/>
      <c r="BM9" s="887"/>
      <c r="BN9" s="887"/>
      <c r="BO9" s="887"/>
      <c r="BP9" s="887"/>
      <c r="BQ9" s="887"/>
      <c r="BR9" s="887"/>
      <c r="BS9" s="910"/>
      <c r="BU9" s="303">
        <f>IF(OR(AB6&lt;&gt;'様式第２号－１ (記入例)'!I14,AB9&lt;&gt;'様式第２号－１ (記入例)'!AA14),1,0)</f>
        <v>0</v>
      </c>
      <c r="BV9" s="321" t="str">
        <f>IF(BU9=1,"定員の数が様式第２号ー１と一致しません","")</f>
        <v/>
      </c>
    </row>
    <row r="10" spans="1:74" s="4" customFormat="1" ht="20.25" customHeight="1">
      <c r="A10" s="902"/>
      <c r="B10" s="903"/>
      <c r="C10" s="958"/>
      <c r="D10" s="956"/>
      <c r="E10" s="956"/>
      <c r="F10" s="957"/>
      <c r="G10" s="952" t="s">
        <v>131</v>
      </c>
      <c r="H10" s="953"/>
      <c r="I10" s="953"/>
      <c r="J10" s="953"/>
      <c r="K10" s="953"/>
      <c r="L10" s="953"/>
      <c r="M10" s="953"/>
      <c r="N10" s="953"/>
      <c r="O10" s="953"/>
      <c r="P10" s="953"/>
      <c r="Q10" s="953"/>
      <c r="R10" s="953"/>
      <c r="S10" s="953"/>
      <c r="T10" s="953"/>
      <c r="U10" s="953"/>
      <c r="V10" s="953"/>
      <c r="W10" s="953"/>
      <c r="X10" s="953"/>
      <c r="Y10" s="953"/>
      <c r="Z10" s="953"/>
      <c r="AA10" s="954"/>
      <c r="AB10" s="955">
        <v>0</v>
      </c>
      <c r="AC10" s="893"/>
      <c r="AD10" s="893"/>
      <c r="AE10" s="893"/>
      <c r="AF10" s="893"/>
      <c r="AG10" s="938"/>
      <c r="AH10" s="32" t="s">
        <v>132</v>
      </c>
      <c r="AI10" s="33"/>
      <c r="AJ10" s="33"/>
      <c r="AK10" s="33"/>
      <c r="AL10" s="33"/>
      <c r="AM10" s="33"/>
      <c r="AN10" s="33"/>
      <c r="AO10" s="33"/>
      <c r="AP10" s="33"/>
      <c r="AQ10" s="33"/>
      <c r="AR10" s="34"/>
      <c r="AS10" s="34"/>
      <c r="AT10" s="34"/>
      <c r="AU10" s="34"/>
      <c r="AV10" s="34"/>
      <c r="AW10" s="34"/>
      <c r="AX10" s="34"/>
      <c r="AY10" s="34"/>
      <c r="AZ10" s="34"/>
      <c r="BA10" s="34"/>
      <c r="BB10" s="34"/>
      <c r="BC10" s="34"/>
      <c r="BD10" s="34"/>
      <c r="BE10" s="34"/>
      <c r="BF10" s="34"/>
      <c r="BG10" s="34"/>
      <c r="BH10" s="35"/>
      <c r="BI10" s="886"/>
      <c r="BJ10" s="887"/>
      <c r="BK10" s="887"/>
      <c r="BL10" s="887"/>
      <c r="BM10" s="887"/>
      <c r="BN10" s="887"/>
      <c r="BO10" s="887"/>
      <c r="BP10" s="887"/>
      <c r="BQ10" s="887"/>
      <c r="BR10" s="887"/>
      <c r="BS10" s="910"/>
      <c r="BT10" s="36"/>
    </row>
    <row r="11" spans="1:74" s="4" customFormat="1" ht="20.25" customHeight="1">
      <c r="A11" s="902"/>
      <c r="B11" s="903"/>
      <c r="C11" s="958"/>
      <c r="D11" s="956"/>
      <c r="E11" s="956"/>
      <c r="F11" s="957"/>
      <c r="G11" s="964" t="s">
        <v>133</v>
      </c>
      <c r="H11" s="965"/>
      <c r="I11" s="965"/>
      <c r="J11" s="965"/>
      <c r="K11" s="965"/>
      <c r="L11" s="965"/>
      <c r="M11" s="965"/>
      <c r="N11" s="965"/>
      <c r="O11" s="965"/>
      <c r="P11" s="965"/>
      <c r="Q11" s="965"/>
      <c r="R11" s="965"/>
      <c r="S11" s="965"/>
      <c r="T11" s="965"/>
      <c r="U11" s="965"/>
      <c r="V11" s="965"/>
      <c r="W11" s="965"/>
      <c r="X11" s="965"/>
      <c r="Y11" s="965"/>
      <c r="Z11" s="965"/>
      <c r="AA11" s="966"/>
      <c r="AB11" s="955">
        <v>0</v>
      </c>
      <c r="AC11" s="893"/>
      <c r="AD11" s="893"/>
      <c r="AE11" s="893"/>
      <c r="AF11" s="893"/>
      <c r="AG11" s="938"/>
      <c r="AH11" s="701"/>
      <c r="AI11" s="649"/>
      <c r="AJ11" s="649"/>
      <c r="AK11" s="649"/>
      <c r="AL11" s="649"/>
      <c r="AM11" s="649"/>
      <c r="AN11" s="649"/>
      <c r="AO11" s="649"/>
      <c r="AP11" s="649"/>
      <c r="AQ11" s="649"/>
      <c r="AR11" s="649"/>
      <c r="AS11" s="649"/>
      <c r="AT11" s="649"/>
      <c r="AU11" s="649"/>
      <c r="AV11" s="649"/>
      <c r="AW11" s="649"/>
      <c r="AX11" s="649"/>
      <c r="AY11" s="649"/>
      <c r="AZ11" s="649"/>
      <c r="BA11" s="649"/>
      <c r="BB11" s="649"/>
      <c r="BC11" s="649"/>
      <c r="BD11" s="649"/>
      <c r="BE11" s="649"/>
      <c r="BF11" s="649"/>
      <c r="BG11" s="649"/>
      <c r="BH11" s="1187"/>
      <c r="BI11" s="886"/>
      <c r="BJ11" s="887"/>
      <c r="BK11" s="887"/>
      <c r="BL11" s="887"/>
      <c r="BM11" s="887"/>
      <c r="BN11" s="887"/>
      <c r="BO11" s="887"/>
      <c r="BP11" s="887"/>
      <c r="BQ11" s="887"/>
      <c r="BR11" s="887"/>
      <c r="BS11" s="910"/>
      <c r="BT11" s="36"/>
    </row>
    <row r="12" spans="1:74" s="4" customFormat="1" ht="20.25" customHeight="1" thickBot="1">
      <c r="A12" s="904"/>
      <c r="B12" s="905"/>
      <c r="C12" s="959"/>
      <c r="D12" s="960"/>
      <c r="E12" s="960"/>
      <c r="F12" s="961"/>
      <c r="G12" s="989"/>
      <c r="H12" s="990"/>
      <c r="I12" s="990"/>
      <c r="J12" s="990"/>
      <c r="K12" s="990"/>
      <c r="L12" s="990"/>
      <c r="M12" s="990"/>
      <c r="N12" s="990"/>
      <c r="O12" s="990"/>
      <c r="P12" s="990"/>
      <c r="Q12" s="990"/>
      <c r="R12" s="990"/>
      <c r="S12" s="991"/>
      <c r="T12" s="317"/>
      <c r="U12" s="317"/>
      <c r="V12" s="317"/>
      <c r="W12" s="317"/>
      <c r="X12" s="317"/>
      <c r="Y12" s="317"/>
      <c r="Z12" s="317"/>
      <c r="AA12" s="332" t="s">
        <v>522</v>
      </c>
      <c r="AB12" s="973">
        <v>0</v>
      </c>
      <c r="AC12" s="974"/>
      <c r="AD12" s="974"/>
      <c r="AE12" s="974"/>
      <c r="AF12" s="974"/>
      <c r="AG12" s="975"/>
      <c r="AH12" s="703"/>
      <c r="AI12" s="587"/>
      <c r="AJ12" s="587"/>
      <c r="AK12" s="587"/>
      <c r="AL12" s="587"/>
      <c r="AM12" s="587"/>
      <c r="AN12" s="587"/>
      <c r="AO12" s="587"/>
      <c r="AP12" s="587"/>
      <c r="AQ12" s="587"/>
      <c r="AR12" s="587"/>
      <c r="AS12" s="587"/>
      <c r="AT12" s="587"/>
      <c r="AU12" s="587"/>
      <c r="AV12" s="587"/>
      <c r="AW12" s="587"/>
      <c r="AX12" s="587"/>
      <c r="AY12" s="587"/>
      <c r="AZ12" s="587"/>
      <c r="BA12" s="587"/>
      <c r="BB12" s="587"/>
      <c r="BC12" s="587"/>
      <c r="BD12" s="587"/>
      <c r="BE12" s="587"/>
      <c r="BF12" s="587"/>
      <c r="BG12" s="587"/>
      <c r="BH12" s="1188"/>
      <c r="BI12" s="911"/>
      <c r="BJ12" s="912"/>
      <c r="BK12" s="912"/>
      <c r="BL12" s="912"/>
      <c r="BM12" s="912"/>
      <c r="BN12" s="912"/>
      <c r="BO12" s="912"/>
      <c r="BP12" s="912"/>
      <c r="BQ12" s="912"/>
      <c r="BR12" s="912"/>
      <c r="BS12" s="913"/>
    </row>
    <row r="13" spans="1:74" s="4" customFormat="1" ht="5.25" customHeight="1" thickBot="1">
      <c r="A13" s="37"/>
      <c r="B13" s="37"/>
      <c r="C13" s="251"/>
      <c r="D13" s="251"/>
      <c r="E13" s="251"/>
      <c r="F13" s="251"/>
      <c r="G13" s="251"/>
      <c r="H13" s="251"/>
      <c r="I13" s="251"/>
      <c r="J13" s="251"/>
      <c r="K13" s="251"/>
      <c r="L13" s="251"/>
      <c r="M13" s="251"/>
      <c r="N13" s="251"/>
      <c r="O13" s="251"/>
      <c r="P13" s="251"/>
      <c r="Q13" s="251"/>
      <c r="R13" s="251"/>
      <c r="S13" s="251"/>
      <c r="T13" s="251"/>
      <c r="U13" s="251"/>
      <c r="V13" s="37"/>
      <c r="W13" s="37"/>
      <c r="X13" s="37"/>
      <c r="Y13" s="38"/>
      <c r="Z13" s="38"/>
      <c r="AA13" s="38"/>
      <c r="AB13" s="251"/>
      <c r="AC13" s="251"/>
      <c r="AD13" s="251"/>
      <c r="AE13" s="251"/>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row>
    <row r="14" spans="1:74" s="4" customFormat="1" ht="24.75" customHeight="1" thickBot="1">
      <c r="A14" s="1135" t="s">
        <v>134</v>
      </c>
      <c r="B14" s="1136"/>
      <c r="C14" s="976" t="s">
        <v>135</v>
      </c>
      <c r="D14" s="976"/>
      <c r="E14" s="976"/>
      <c r="F14" s="976"/>
      <c r="G14" s="976"/>
      <c r="H14" s="976"/>
      <c r="I14" s="976"/>
      <c r="J14" s="976"/>
      <c r="K14" s="976"/>
      <c r="L14" s="976" t="s">
        <v>136</v>
      </c>
      <c r="M14" s="976"/>
      <c r="N14" s="976"/>
      <c r="O14" s="976"/>
      <c r="P14" s="976"/>
      <c r="Q14" s="976"/>
      <c r="R14" s="976"/>
      <c r="S14" s="976"/>
      <c r="T14" s="976"/>
      <c r="U14" s="976" t="s">
        <v>137</v>
      </c>
      <c r="V14" s="976"/>
      <c r="W14" s="976"/>
      <c r="X14" s="976"/>
      <c r="Y14" s="976"/>
      <c r="Z14" s="976"/>
      <c r="AA14" s="976"/>
      <c r="AB14" s="977" t="s">
        <v>138</v>
      </c>
      <c r="AC14" s="978"/>
      <c r="AD14" s="978"/>
      <c r="AE14" s="978"/>
      <c r="AF14" s="978"/>
      <c r="AG14" s="978"/>
      <c r="AH14" s="978"/>
      <c r="AI14" s="978"/>
      <c r="AJ14" s="978"/>
      <c r="AK14" s="978"/>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978"/>
      <c r="BH14" s="978"/>
      <c r="BI14" s="978"/>
      <c r="BJ14" s="978"/>
      <c r="BK14" s="978"/>
      <c r="BL14" s="978"/>
      <c r="BM14" s="978"/>
      <c r="BN14" s="978"/>
      <c r="BO14" s="978"/>
      <c r="BP14" s="978"/>
      <c r="BQ14" s="978"/>
      <c r="BR14" s="978"/>
      <c r="BS14" s="979"/>
    </row>
    <row r="15" spans="1:74" s="4" customFormat="1" ht="22.5" customHeight="1" thickTop="1">
      <c r="A15" s="1137"/>
      <c r="B15" s="1138"/>
      <c r="C15" s="980" t="s">
        <v>139</v>
      </c>
      <c r="D15" s="981"/>
      <c r="E15" s="981"/>
      <c r="F15" s="981"/>
      <c r="G15" s="981"/>
      <c r="H15" s="981"/>
      <c r="I15" s="981"/>
      <c r="J15" s="981"/>
      <c r="K15" s="982"/>
      <c r="L15" s="994"/>
      <c r="M15" s="995"/>
      <c r="N15" s="995"/>
      <c r="O15" s="995"/>
      <c r="P15" s="995"/>
      <c r="Q15" s="995"/>
      <c r="R15" s="995"/>
      <c r="S15" s="995"/>
      <c r="T15" s="996"/>
      <c r="U15" s="1000">
        <v>10</v>
      </c>
      <c r="V15" s="1001"/>
      <c r="W15" s="1001"/>
      <c r="X15" s="1001"/>
      <c r="Y15" s="1001"/>
      <c r="Z15" s="1002" t="s">
        <v>33</v>
      </c>
      <c r="AA15" s="1003"/>
      <c r="AB15" s="1004" t="s">
        <v>641</v>
      </c>
      <c r="AC15" s="1005"/>
      <c r="AD15" s="1005"/>
      <c r="AE15" s="1005"/>
      <c r="AF15" s="1005"/>
      <c r="AG15" s="1005"/>
      <c r="AH15" s="1005"/>
      <c r="AI15" s="1005"/>
      <c r="AJ15" s="1005"/>
      <c r="AK15" s="1005"/>
      <c r="AL15" s="1005"/>
      <c r="AM15" s="1005"/>
      <c r="AN15" s="1005"/>
      <c r="AO15" s="1005"/>
      <c r="AP15" s="252" t="s">
        <v>37</v>
      </c>
      <c r="AQ15" s="992">
        <v>5</v>
      </c>
      <c r="AR15" s="992"/>
      <c r="AS15" s="992"/>
      <c r="AT15" s="992"/>
      <c r="AU15" s="249" t="s">
        <v>140</v>
      </c>
      <c r="AV15" s="249"/>
      <c r="AW15" s="249"/>
      <c r="AX15" s="249"/>
      <c r="AY15" s="993">
        <f>ROUND(1.65*AQ15,2)</f>
        <v>8.25</v>
      </c>
      <c r="AZ15" s="993"/>
      <c r="BA15" s="993"/>
      <c r="BB15" s="993"/>
      <c r="BC15" s="993"/>
      <c r="BD15" s="993"/>
      <c r="BE15" s="249" t="s">
        <v>33</v>
      </c>
      <c r="BF15" s="249"/>
      <c r="BG15" s="249"/>
      <c r="BH15" s="249"/>
      <c r="BI15" s="249"/>
      <c r="BJ15" s="249"/>
      <c r="BK15" s="249"/>
      <c r="BL15" s="249"/>
      <c r="BM15" s="249"/>
      <c r="BN15" s="249"/>
      <c r="BO15" s="249"/>
      <c r="BP15" s="249"/>
      <c r="BQ15" s="249"/>
      <c r="BR15" s="249"/>
      <c r="BS15" s="39"/>
      <c r="BU15" s="447">
        <f>IF(OR(L17="",L20="",L21="",L22="",L23="",U15="",U16="",U18="",U19="",U21="",U22="",U23="",U24="",U25="",U26="",U27="",U29="",AN28="",AN30=""),1,0)</f>
        <v>0</v>
      </c>
      <c r="BV15" s="446" t="str">
        <f>IF(BU15=1,"最低基準適合状況の各欄に入力漏れがあります。無い部屋にはゼロを入力してください","")</f>
        <v/>
      </c>
    </row>
    <row r="16" spans="1:74" s="4" customFormat="1" ht="22.5" customHeight="1">
      <c r="A16" s="1137"/>
      <c r="B16" s="1138"/>
      <c r="C16" s="983" t="s">
        <v>141</v>
      </c>
      <c r="D16" s="983"/>
      <c r="E16" s="983"/>
      <c r="F16" s="983"/>
      <c r="G16" s="983"/>
      <c r="H16" s="983"/>
      <c r="I16" s="983"/>
      <c r="J16" s="983"/>
      <c r="K16" s="983"/>
      <c r="L16" s="997"/>
      <c r="M16" s="998"/>
      <c r="N16" s="998"/>
      <c r="O16" s="998"/>
      <c r="P16" s="998"/>
      <c r="Q16" s="998"/>
      <c r="R16" s="998"/>
      <c r="S16" s="998"/>
      <c r="T16" s="999"/>
      <c r="U16" s="984">
        <v>50</v>
      </c>
      <c r="V16" s="985"/>
      <c r="W16" s="985"/>
      <c r="X16" s="985"/>
      <c r="Y16" s="985"/>
      <c r="Z16" s="986" t="s">
        <v>33</v>
      </c>
      <c r="AA16" s="987"/>
      <c r="AB16" s="1006" t="s">
        <v>642</v>
      </c>
      <c r="AC16" s="1007"/>
      <c r="AD16" s="1007"/>
      <c r="AE16" s="1007"/>
      <c r="AF16" s="1007"/>
      <c r="AG16" s="1007"/>
      <c r="AH16" s="1007"/>
      <c r="AI16" s="1007"/>
      <c r="AJ16" s="1007"/>
      <c r="AK16" s="1007"/>
      <c r="AL16" s="1007"/>
      <c r="AM16" s="1007"/>
      <c r="AN16" s="1007"/>
      <c r="AO16" s="1007"/>
      <c r="AP16" s="251" t="s">
        <v>37</v>
      </c>
      <c r="AQ16" s="658">
        <v>15</v>
      </c>
      <c r="AR16" s="658"/>
      <c r="AS16" s="658"/>
      <c r="AT16" s="658"/>
      <c r="AU16" s="27" t="s">
        <v>140</v>
      </c>
      <c r="AV16" s="27"/>
      <c r="AW16" s="27"/>
      <c r="AX16" s="27"/>
      <c r="AY16" s="988">
        <f>ROUND(3.3*AQ16,2)</f>
        <v>49.5</v>
      </c>
      <c r="AZ16" s="988"/>
      <c r="BA16" s="988"/>
      <c r="BB16" s="988"/>
      <c r="BC16" s="988"/>
      <c r="BD16" s="988"/>
      <c r="BE16" s="27" t="s">
        <v>33</v>
      </c>
      <c r="BF16" s="27"/>
      <c r="BG16" s="27"/>
      <c r="BH16" s="27"/>
      <c r="BI16" s="27"/>
      <c r="BJ16" s="27"/>
      <c r="BK16" s="27"/>
      <c r="BL16" s="27"/>
      <c r="BM16" s="27"/>
      <c r="BN16" s="27"/>
      <c r="BO16" s="27"/>
      <c r="BP16" s="27"/>
      <c r="BQ16" s="27"/>
      <c r="BR16" s="27"/>
      <c r="BS16" s="41"/>
      <c r="BU16" s="447"/>
      <c r="BV16" s="446"/>
    </row>
    <row r="17" spans="1:74" s="4" customFormat="1" ht="15.95" customHeight="1">
      <c r="A17" s="1137"/>
      <c r="B17" s="1138"/>
      <c r="C17" s="983" t="s">
        <v>142</v>
      </c>
      <c r="D17" s="983"/>
      <c r="E17" s="983"/>
      <c r="F17" s="983"/>
      <c r="G17" s="983"/>
      <c r="H17" s="983"/>
      <c r="I17" s="983"/>
      <c r="J17" s="983"/>
      <c r="K17" s="983"/>
      <c r="L17" s="893" t="s">
        <v>525</v>
      </c>
      <c r="M17" s="893"/>
      <c r="N17" s="893"/>
      <c r="O17" s="893"/>
      <c r="P17" s="893"/>
      <c r="Q17" s="893"/>
      <c r="R17" s="893"/>
      <c r="S17" s="893"/>
      <c r="T17" s="893"/>
      <c r="U17" s="1008">
        <f>SUM(U15:Y16)</f>
        <v>60</v>
      </c>
      <c r="V17" s="1009"/>
      <c r="W17" s="1009"/>
      <c r="X17" s="1009"/>
      <c r="Y17" s="1009"/>
      <c r="Z17" s="1010" t="s">
        <v>33</v>
      </c>
      <c r="AA17" s="1011"/>
      <c r="AB17" s="42"/>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4"/>
      <c r="BU17" s="303">
        <f>IF(AND(U29&gt;0,I29=""),1,0)</f>
        <v>0</v>
      </c>
      <c r="BV17" s="321" t="str">
        <f>IF(BU17=1,"その他の内容を入力してください","")</f>
        <v/>
      </c>
    </row>
    <row r="18" spans="1:74" s="4" customFormat="1" ht="15.95" customHeight="1">
      <c r="A18" s="1137"/>
      <c r="B18" s="1138"/>
      <c r="C18" s="1012" t="s">
        <v>143</v>
      </c>
      <c r="D18" s="1012"/>
      <c r="E18" s="1012"/>
      <c r="F18" s="1012"/>
      <c r="G18" s="1012"/>
      <c r="H18" s="1012"/>
      <c r="I18" s="1012"/>
      <c r="J18" s="1012"/>
      <c r="K18" s="1012"/>
      <c r="L18" s="1013"/>
      <c r="M18" s="1014"/>
      <c r="N18" s="1014"/>
      <c r="O18" s="1014"/>
      <c r="P18" s="1014"/>
      <c r="Q18" s="1014"/>
      <c r="R18" s="1014"/>
      <c r="S18" s="1014"/>
      <c r="T18" s="1015"/>
      <c r="U18" s="1016">
        <v>200</v>
      </c>
      <c r="V18" s="1017"/>
      <c r="W18" s="1017"/>
      <c r="X18" s="1017"/>
      <c r="Y18" s="1017"/>
      <c r="Z18" s="1018" t="s">
        <v>33</v>
      </c>
      <c r="AA18" s="1019"/>
      <c r="AB18" s="403"/>
      <c r="AC18" s="408"/>
      <c r="AD18" s="408"/>
      <c r="AE18" s="408"/>
      <c r="AF18" s="408"/>
      <c r="AG18" s="408"/>
      <c r="AH18" s="408"/>
      <c r="AI18" s="408"/>
      <c r="AJ18" s="408"/>
      <c r="AK18" s="408"/>
      <c r="AL18" s="408"/>
      <c r="AM18" s="408"/>
      <c r="AN18" s="408"/>
      <c r="AO18" s="408"/>
      <c r="AP18" s="407"/>
      <c r="AQ18" s="1020"/>
      <c r="AR18" s="1020"/>
      <c r="AS18" s="1020"/>
      <c r="AT18" s="1020"/>
      <c r="AU18" s="408"/>
      <c r="AV18" s="408"/>
      <c r="AW18" s="408"/>
      <c r="AX18" s="408"/>
      <c r="AY18" s="1093"/>
      <c r="AZ18" s="1093"/>
      <c r="BA18" s="1093"/>
      <c r="BB18" s="1093"/>
      <c r="BC18" s="1093"/>
      <c r="BD18" s="1093"/>
      <c r="BE18" s="408"/>
      <c r="BF18" s="408"/>
      <c r="BG18" s="408"/>
      <c r="BH18" s="408"/>
      <c r="BI18" s="408"/>
      <c r="BJ18" s="409"/>
      <c r="BK18" s="406"/>
      <c r="BL18" s="27"/>
      <c r="BM18" s="27"/>
      <c r="BN18" s="27"/>
      <c r="BO18" s="27"/>
      <c r="BP18" s="27"/>
      <c r="BQ18" s="27"/>
      <c r="BR18" s="27"/>
      <c r="BS18" s="41"/>
      <c r="BU18" s="447">
        <f>IF(OR(U15&lt;AY15,U16&lt;AY16,U20&lt;AY20),1,0)</f>
        <v>0</v>
      </c>
      <c r="BV18" s="446" t="str">
        <f>IF(BU18=1,"最低基準面積等より延べ面積が小さくなっている区分があります（基準に適合していない場合補助対象外です）","")</f>
        <v/>
      </c>
    </row>
    <row r="19" spans="1:74" s="4" customFormat="1" ht="15.95" customHeight="1">
      <c r="A19" s="1137"/>
      <c r="B19" s="1138"/>
      <c r="C19" s="983" t="s">
        <v>145</v>
      </c>
      <c r="D19" s="983"/>
      <c r="E19" s="983"/>
      <c r="F19" s="983"/>
      <c r="G19" s="983"/>
      <c r="H19" s="983"/>
      <c r="I19" s="983"/>
      <c r="J19" s="983"/>
      <c r="K19" s="983"/>
      <c r="L19" s="997"/>
      <c r="M19" s="998"/>
      <c r="N19" s="998"/>
      <c r="O19" s="998"/>
      <c r="P19" s="998"/>
      <c r="Q19" s="998"/>
      <c r="R19" s="998"/>
      <c r="S19" s="998"/>
      <c r="T19" s="999"/>
      <c r="U19" s="984">
        <v>100</v>
      </c>
      <c r="V19" s="985"/>
      <c r="W19" s="985"/>
      <c r="X19" s="985"/>
      <c r="Y19" s="985"/>
      <c r="Z19" s="986" t="s">
        <v>33</v>
      </c>
      <c r="AA19" s="987"/>
      <c r="AB19" s="403"/>
      <c r="AC19" s="405"/>
      <c r="AD19" s="405"/>
      <c r="AE19" s="405"/>
      <c r="AF19" s="405"/>
      <c r="AG19" s="405"/>
      <c r="AH19" s="405"/>
      <c r="AI19" s="405"/>
      <c r="AJ19" s="405"/>
      <c r="AK19" s="405"/>
      <c r="AL19" s="405"/>
      <c r="AM19" s="405"/>
      <c r="AN19" s="405"/>
      <c r="AO19" s="405"/>
      <c r="AP19" s="404"/>
      <c r="AQ19" s="1094"/>
      <c r="AR19" s="1094"/>
      <c r="AS19" s="1094"/>
      <c r="AT19" s="1094"/>
      <c r="AU19" s="405"/>
      <c r="AV19" s="405"/>
      <c r="AW19" s="405"/>
      <c r="AX19" s="405"/>
      <c r="AY19" s="1095"/>
      <c r="AZ19" s="1095"/>
      <c r="BA19" s="1095"/>
      <c r="BB19" s="1095"/>
      <c r="BC19" s="1095"/>
      <c r="BD19" s="1095"/>
      <c r="BE19" s="405"/>
      <c r="BF19" s="405"/>
      <c r="BG19" s="405"/>
      <c r="BH19" s="405"/>
      <c r="BI19" s="405"/>
      <c r="BJ19" s="406"/>
      <c r="BK19" s="406"/>
      <c r="BL19" s="27"/>
      <c r="BM19" s="27"/>
      <c r="BN19" s="27"/>
      <c r="BO19" s="27"/>
      <c r="BP19" s="27"/>
      <c r="BQ19" s="27"/>
      <c r="BR19" s="27"/>
      <c r="BS19" s="41"/>
      <c r="BU19" s="447"/>
      <c r="BV19" s="446"/>
    </row>
    <row r="20" spans="1:74" s="4" customFormat="1" ht="15.95" customHeight="1">
      <c r="A20" s="1137"/>
      <c r="B20" s="1138"/>
      <c r="C20" s="983" t="s">
        <v>142</v>
      </c>
      <c r="D20" s="983"/>
      <c r="E20" s="983"/>
      <c r="F20" s="983"/>
      <c r="G20" s="983"/>
      <c r="H20" s="983"/>
      <c r="I20" s="983"/>
      <c r="J20" s="983"/>
      <c r="K20" s="983"/>
      <c r="L20" s="893" t="s">
        <v>525</v>
      </c>
      <c r="M20" s="893"/>
      <c r="N20" s="893"/>
      <c r="O20" s="893"/>
      <c r="P20" s="893"/>
      <c r="Q20" s="893"/>
      <c r="R20" s="893"/>
      <c r="S20" s="893"/>
      <c r="T20" s="893"/>
      <c r="U20" s="1008">
        <f>SUM(U18:Y19)</f>
        <v>300</v>
      </c>
      <c r="V20" s="1009"/>
      <c r="W20" s="1009"/>
      <c r="X20" s="1009"/>
      <c r="Y20" s="1009"/>
      <c r="Z20" s="1010" t="s">
        <v>33</v>
      </c>
      <c r="AA20" s="1011"/>
      <c r="AB20" s="40" t="s">
        <v>144</v>
      </c>
      <c r="AC20" s="43"/>
      <c r="AD20" s="43"/>
      <c r="AE20" s="43"/>
      <c r="AF20" s="43"/>
      <c r="AG20" s="43"/>
      <c r="AH20" s="43"/>
      <c r="AI20" s="43"/>
      <c r="AJ20" s="43"/>
      <c r="AK20" s="43"/>
      <c r="AL20" s="43"/>
      <c r="AM20" s="43"/>
      <c r="AN20" s="43"/>
      <c r="AO20" s="43"/>
      <c r="AP20" s="410" t="s">
        <v>37</v>
      </c>
      <c r="AQ20" s="1141">
        <f>P9+S9+V9+Y9</f>
        <v>100</v>
      </c>
      <c r="AR20" s="1141"/>
      <c r="AS20" s="1141"/>
      <c r="AT20" s="1141"/>
      <c r="AU20" s="43" t="s">
        <v>140</v>
      </c>
      <c r="AV20" s="43"/>
      <c r="AW20" s="43"/>
      <c r="AX20" s="43"/>
      <c r="AY20" s="1142">
        <f>ROUND(1.98*AQ20,2)</f>
        <v>198</v>
      </c>
      <c r="AZ20" s="1142"/>
      <c r="BA20" s="1142"/>
      <c r="BB20" s="1142"/>
      <c r="BC20" s="1142"/>
      <c r="BD20" s="1142"/>
      <c r="BE20" s="43" t="s">
        <v>33</v>
      </c>
      <c r="BF20" s="43"/>
      <c r="BG20" s="43"/>
      <c r="BH20" s="43"/>
      <c r="BI20" s="43"/>
      <c r="BJ20" s="43"/>
      <c r="BK20" s="43"/>
      <c r="BL20" s="43"/>
      <c r="BM20" s="43"/>
      <c r="BN20" s="43"/>
      <c r="BO20" s="43"/>
      <c r="BP20" s="43"/>
      <c r="BQ20" s="43"/>
      <c r="BR20" s="43"/>
      <c r="BS20" s="44"/>
    </row>
    <row r="21" spans="1:74" s="4" customFormat="1" ht="15.95" customHeight="1">
      <c r="A21" s="1137"/>
      <c r="B21" s="1138"/>
      <c r="C21" s="1098" t="s">
        <v>146</v>
      </c>
      <c r="D21" s="1098"/>
      <c r="E21" s="1098"/>
      <c r="F21" s="1098"/>
      <c r="G21" s="1098"/>
      <c r="H21" s="1098"/>
      <c r="I21" s="1098"/>
      <c r="J21" s="1098"/>
      <c r="K21" s="1098"/>
      <c r="L21" s="1099" t="s">
        <v>525</v>
      </c>
      <c r="M21" s="1099"/>
      <c r="N21" s="1099"/>
      <c r="O21" s="1099"/>
      <c r="P21" s="1099"/>
      <c r="Q21" s="1099"/>
      <c r="R21" s="1099"/>
      <c r="S21" s="1099"/>
      <c r="T21" s="1099"/>
      <c r="U21" s="1100">
        <v>30</v>
      </c>
      <c r="V21" s="1101"/>
      <c r="W21" s="1101"/>
      <c r="X21" s="1101"/>
      <c r="Y21" s="1101"/>
      <c r="Z21" s="1102" t="s">
        <v>33</v>
      </c>
      <c r="AA21" s="1103"/>
      <c r="AB21" s="45" t="s">
        <v>147</v>
      </c>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46"/>
    </row>
    <row r="22" spans="1:74" s="4" customFormat="1" ht="15.95" customHeight="1">
      <c r="A22" s="1137"/>
      <c r="B22" s="1138"/>
      <c r="C22" s="1115" t="s">
        <v>148</v>
      </c>
      <c r="D22" s="1115"/>
      <c r="E22" s="1115"/>
      <c r="F22" s="1115"/>
      <c r="G22" s="1115"/>
      <c r="H22" s="1115"/>
      <c r="I22" s="1115"/>
      <c r="J22" s="1115"/>
      <c r="K22" s="1115"/>
      <c r="L22" s="1116" t="s">
        <v>525</v>
      </c>
      <c r="M22" s="1116"/>
      <c r="N22" s="1116"/>
      <c r="O22" s="1116"/>
      <c r="P22" s="1116"/>
      <c r="Q22" s="1116"/>
      <c r="R22" s="1116"/>
      <c r="S22" s="1116"/>
      <c r="T22" s="1116"/>
      <c r="U22" s="1085">
        <v>30</v>
      </c>
      <c r="V22" s="1086"/>
      <c r="W22" s="1086"/>
      <c r="X22" s="1086"/>
      <c r="Y22" s="1086"/>
      <c r="Z22" s="1090" t="s">
        <v>33</v>
      </c>
      <c r="AA22" s="1091"/>
      <c r="AB22" s="40"/>
      <c r="AC22" s="27"/>
      <c r="AD22" s="381" t="s">
        <v>541</v>
      </c>
      <c r="AE22" s="381"/>
      <c r="AF22" s="381"/>
      <c r="AG22" s="381"/>
      <c r="AH22" s="381"/>
      <c r="AI22" s="381"/>
      <c r="AJ22" s="381"/>
      <c r="AK22" s="381"/>
      <c r="AL22" s="381"/>
      <c r="AM22" s="381"/>
      <c r="AN22" s="381"/>
      <c r="AO22" s="381"/>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41"/>
    </row>
    <row r="23" spans="1:74" s="4" customFormat="1" ht="15.95" customHeight="1">
      <c r="A23" s="1137"/>
      <c r="B23" s="1138"/>
      <c r="C23" s="1115" t="s">
        <v>149</v>
      </c>
      <c r="D23" s="1115"/>
      <c r="E23" s="1115"/>
      <c r="F23" s="1115"/>
      <c r="G23" s="1115"/>
      <c r="H23" s="1115"/>
      <c r="I23" s="1115"/>
      <c r="J23" s="1115"/>
      <c r="K23" s="1115"/>
      <c r="L23" s="1117" t="s">
        <v>525</v>
      </c>
      <c r="M23" s="1117"/>
      <c r="N23" s="1117"/>
      <c r="O23" s="1117"/>
      <c r="P23" s="1117"/>
      <c r="Q23" s="1117"/>
      <c r="R23" s="1117"/>
      <c r="S23" s="1117"/>
      <c r="T23" s="1117"/>
      <c r="U23" s="1085">
        <v>50</v>
      </c>
      <c r="V23" s="1086"/>
      <c r="W23" s="1086"/>
      <c r="X23" s="1086"/>
      <c r="Y23" s="1086"/>
      <c r="Z23" s="1090" t="s">
        <v>33</v>
      </c>
      <c r="AA23" s="1091"/>
      <c r="AB23" s="40"/>
      <c r="AC23" s="27"/>
      <c r="AD23" s="1097"/>
      <c r="AE23" s="1097"/>
      <c r="AF23" s="1097"/>
      <c r="AG23" s="1097"/>
      <c r="AH23" s="1097"/>
      <c r="AI23" s="1097"/>
      <c r="AJ23" s="1097"/>
      <c r="AK23" s="1097"/>
      <c r="AL23" s="1097"/>
      <c r="AM23" s="1097"/>
      <c r="AN23" s="1097"/>
      <c r="AO23" s="1097"/>
      <c r="AP23" s="1097"/>
      <c r="AQ23" s="1097"/>
      <c r="AR23" s="1097"/>
      <c r="AS23" s="1097"/>
      <c r="AT23" s="1097"/>
      <c r="AU23" s="1097"/>
      <c r="AV23" s="1097"/>
      <c r="AW23" s="1097"/>
      <c r="AX23" s="1097"/>
      <c r="AY23" s="1097"/>
      <c r="AZ23" s="1097"/>
      <c r="BA23" s="1097"/>
      <c r="BB23" s="1097"/>
      <c r="BC23" s="1097"/>
      <c r="BD23" s="1097"/>
      <c r="BE23" s="1097"/>
      <c r="BF23" s="1097"/>
      <c r="BG23" s="1097"/>
      <c r="BH23" s="1097"/>
      <c r="BI23" s="1097"/>
      <c r="BJ23" s="1097"/>
      <c r="BK23" s="1097"/>
      <c r="BL23" s="1097"/>
      <c r="BM23" s="1097"/>
      <c r="BN23" s="1097"/>
      <c r="BO23" s="1097"/>
      <c r="BP23" s="1097"/>
      <c r="BQ23" s="1097"/>
      <c r="BR23" s="1097"/>
      <c r="BS23" s="41"/>
    </row>
    <row r="24" spans="1:74" s="4" customFormat="1" ht="15.95" customHeight="1">
      <c r="A24" s="1137"/>
      <c r="B24" s="1138"/>
      <c r="C24" s="983" t="s">
        <v>150</v>
      </c>
      <c r="D24" s="983"/>
      <c r="E24" s="983"/>
      <c r="F24" s="983"/>
      <c r="G24" s="983"/>
      <c r="H24" s="983"/>
      <c r="I24" s="983"/>
      <c r="J24" s="983"/>
      <c r="K24" s="983"/>
      <c r="L24" s="1105"/>
      <c r="M24" s="1105"/>
      <c r="N24" s="1105"/>
      <c r="O24" s="1105"/>
      <c r="P24" s="1105"/>
      <c r="Q24" s="1105"/>
      <c r="R24" s="1105"/>
      <c r="S24" s="1105"/>
      <c r="T24" s="1105"/>
      <c r="U24" s="1143">
        <v>530</v>
      </c>
      <c r="V24" s="1144"/>
      <c r="W24" s="1144"/>
      <c r="X24" s="1144"/>
      <c r="Y24" s="1144"/>
      <c r="Z24" s="1109" t="s">
        <v>33</v>
      </c>
      <c r="AA24" s="1110"/>
      <c r="AB24" s="40" t="s">
        <v>147</v>
      </c>
      <c r="AC24" s="2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1097"/>
      <c r="BA24" s="1097"/>
      <c r="BB24" s="1097"/>
      <c r="BC24" s="1097"/>
      <c r="BD24" s="1097"/>
      <c r="BE24" s="1097"/>
      <c r="BF24" s="1097"/>
      <c r="BG24" s="1097"/>
      <c r="BH24" s="1097"/>
      <c r="BI24" s="1097"/>
      <c r="BJ24" s="1097"/>
      <c r="BK24" s="1097"/>
      <c r="BL24" s="1097"/>
      <c r="BM24" s="1097"/>
      <c r="BN24" s="1097"/>
      <c r="BO24" s="1097"/>
      <c r="BP24" s="1097"/>
      <c r="BQ24" s="1097"/>
      <c r="BR24" s="1097"/>
      <c r="BS24" s="41"/>
    </row>
    <row r="25" spans="1:74" s="4" customFormat="1" ht="15.95" customHeight="1">
      <c r="A25" s="1137"/>
      <c r="B25" s="1138"/>
      <c r="C25" s="1145" t="s">
        <v>151</v>
      </c>
      <c r="D25" s="1146"/>
      <c r="E25" s="1146"/>
      <c r="F25" s="1146"/>
      <c r="G25" s="1146"/>
      <c r="H25" s="1146"/>
      <c r="I25" s="1146"/>
      <c r="J25" s="1146"/>
      <c r="K25" s="1146"/>
      <c r="L25" s="1146"/>
      <c r="M25" s="1146"/>
      <c r="N25" s="1146"/>
      <c r="O25" s="1146"/>
      <c r="P25" s="1146"/>
      <c r="Q25" s="1146"/>
      <c r="R25" s="1146"/>
      <c r="S25" s="1146"/>
      <c r="T25" s="1147"/>
      <c r="U25" s="1100">
        <v>0</v>
      </c>
      <c r="V25" s="1101"/>
      <c r="W25" s="1101"/>
      <c r="X25" s="1101"/>
      <c r="Y25" s="1101"/>
      <c r="Z25" s="1102" t="s">
        <v>33</v>
      </c>
      <c r="AA25" s="1103"/>
      <c r="AB25" s="40"/>
      <c r="AC25" s="2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1097"/>
      <c r="BK25" s="1097"/>
      <c r="BL25" s="1097"/>
      <c r="BM25" s="1097"/>
      <c r="BN25" s="1097"/>
      <c r="BO25" s="1097"/>
      <c r="BP25" s="1097"/>
      <c r="BQ25" s="1097"/>
      <c r="BR25" s="1097"/>
      <c r="BS25" s="41"/>
    </row>
    <row r="26" spans="1:74" s="4" customFormat="1" ht="25.5" customHeight="1">
      <c r="A26" s="1137"/>
      <c r="B26" s="1138"/>
      <c r="C26" s="1087" t="s">
        <v>152</v>
      </c>
      <c r="D26" s="1088"/>
      <c r="E26" s="1088"/>
      <c r="F26" s="1088"/>
      <c r="G26" s="1088"/>
      <c r="H26" s="1088"/>
      <c r="I26" s="1088"/>
      <c r="J26" s="1088"/>
      <c r="K26" s="1088"/>
      <c r="L26" s="1088"/>
      <c r="M26" s="1088"/>
      <c r="N26" s="1088"/>
      <c r="O26" s="1088"/>
      <c r="P26" s="1088"/>
      <c r="Q26" s="1088"/>
      <c r="R26" s="1088"/>
      <c r="S26" s="1088"/>
      <c r="T26" s="1089"/>
      <c r="U26" s="1085">
        <v>0</v>
      </c>
      <c r="V26" s="1086"/>
      <c r="W26" s="1086"/>
      <c r="X26" s="1086"/>
      <c r="Y26" s="1086"/>
      <c r="Z26" s="1090" t="s">
        <v>33</v>
      </c>
      <c r="AA26" s="1091"/>
      <c r="AB26" s="40"/>
      <c r="AC26" s="27"/>
      <c r="AD26" s="1097"/>
      <c r="AE26" s="1097"/>
      <c r="AF26" s="1097"/>
      <c r="AG26" s="1097"/>
      <c r="AH26" s="1097"/>
      <c r="AI26" s="1097"/>
      <c r="AJ26" s="1097"/>
      <c r="AK26" s="1097"/>
      <c r="AL26" s="1097"/>
      <c r="AM26" s="1097"/>
      <c r="AN26" s="1097"/>
      <c r="AO26" s="1097"/>
      <c r="AP26" s="1097"/>
      <c r="AQ26" s="1097"/>
      <c r="AR26" s="1097"/>
      <c r="AS26" s="1097"/>
      <c r="AT26" s="1097"/>
      <c r="AU26" s="1097"/>
      <c r="AV26" s="1097"/>
      <c r="AW26" s="1097"/>
      <c r="AX26" s="1097"/>
      <c r="AY26" s="1097"/>
      <c r="AZ26" s="1097"/>
      <c r="BA26" s="1097"/>
      <c r="BB26" s="1097"/>
      <c r="BC26" s="1097"/>
      <c r="BD26" s="1097"/>
      <c r="BE26" s="1097"/>
      <c r="BF26" s="1097"/>
      <c r="BG26" s="1097"/>
      <c r="BH26" s="1097"/>
      <c r="BI26" s="1097"/>
      <c r="BJ26" s="1097"/>
      <c r="BK26" s="1097"/>
      <c r="BL26" s="1097"/>
      <c r="BM26" s="1097"/>
      <c r="BN26" s="1097"/>
      <c r="BO26" s="1097"/>
      <c r="BP26" s="1097"/>
      <c r="BQ26" s="1097"/>
      <c r="BR26" s="1097"/>
      <c r="BS26" s="41"/>
    </row>
    <row r="27" spans="1:74" s="4" customFormat="1" ht="15.95" customHeight="1">
      <c r="A27" s="1137"/>
      <c r="B27" s="1138"/>
      <c r="C27" s="1092" t="s">
        <v>153</v>
      </c>
      <c r="D27" s="1088"/>
      <c r="E27" s="1088"/>
      <c r="F27" s="1088"/>
      <c r="G27" s="1088"/>
      <c r="H27" s="1088"/>
      <c r="I27" s="1088"/>
      <c r="J27" s="1088"/>
      <c r="K27" s="1088"/>
      <c r="L27" s="1088"/>
      <c r="M27" s="1088"/>
      <c r="N27" s="1088"/>
      <c r="O27" s="1088"/>
      <c r="P27" s="1088"/>
      <c r="Q27" s="1088"/>
      <c r="R27" s="1088"/>
      <c r="S27" s="1088"/>
      <c r="T27" s="1089"/>
      <c r="U27" s="1085">
        <v>0</v>
      </c>
      <c r="V27" s="1086"/>
      <c r="W27" s="1086"/>
      <c r="X27" s="1086"/>
      <c r="Y27" s="1086"/>
      <c r="Z27" s="1090" t="s">
        <v>33</v>
      </c>
      <c r="AA27" s="1091"/>
      <c r="AB27" s="40"/>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41"/>
    </row>
    <row r="28" spans="1:74" s="4" customFormat="1" ht="15.95" customHeight="1">
      <c r="A28" s="1137"/>
      <c r="B28" s="1138"/>
      <c r="C28" s="1106" t="s">
        <v>154</v>
      </c>
      <c r="D28" s="1107"/>
      <c r="E28" s="1107"/>
      <c r="F28" s="1107"/>
      <c r="G28" s="1107"/>
      <c r="H28" s="1107"/>
      <c r="I28" s="1107"/>
      <c r="J28" s="1107"/>
      <c r="K28" s="1107"/>
      <c r="L28" s="1107"/>
      <c r="M28" s="1107"/>
      <c r="N28" s="1107"/>
      <c r="O28" s="1107"/>
      <c r="P28" s="1107"/>
      <c r="Q28" s="1107"/>
      <c r="R28" s="1107"/>
      <c r="S28" s="1107"/>
      <c r="T28" s="1108"/>
      <c r="U28" s="1085">
        <v>400</v>
      </c>
      <c r="V28" s="1086"/>
      <c r="W28" s="1086"/>
      <c r="X28" s="1086"/>
      <c r="Y28" s="1086"/>
      <c r="Z28" s="1090" t="s">
        <v>33</v>
      </c>
      <c r="AA28" s="1091"/>
      <c r="AB28" s="40" t="s">
        <v>527</v>
      </c>
      <c r="AC28" s="27"/>
      <c r="AD28" s="27"/>
      <c r="AE28" s="27"/>
      <c r="AF28" s="27"/>
      <c r="AG28" s="27"/>
      <c r="AH28" s="27"/>
      <c r="AI28" s="27"/>
      <c r="AJ28" s="27"/>
      <c r="AK28" s="27"/>
      <c r="AL28" s="27"/>
      <c r="AM28" s="27"/>
      <c r="AN28" s="893" t="s">
        <v>525</v>
      </c>
      <c r="AO28" s="893"/>
      <c r="AP28" s="893"/>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41"/>
    </row>
    <row r="29" spans="1:74" s="4" customFormat="1" ht="15.75" customHeight="1">
      <c r="A29" s="1137"/>
      <c r="B29" s="1138"/>
      <c r="C29" s="316" t="s">
        <v>155</v>
      </c>
      <c r="D29" s="315"/>
      <c r="E29" s="1111" t="s">
        <v>345</v>
      </c>
      <c r="F29" s="1111"/>
      <c r="G29" s="1111"/>
      <c r="H29" s="1111"/>
      <c r="I29" s="1112"/>
      <c r="J29" s="1113"/>
      <c r="K29" s="1113"/>
      <c r="L29" s="1113"/>
      <c r="M29" s="1113"/>
      <c r="N29" s="1113"/>
      <c r="O29" s="1113"/>
      <c r="P29" s="1113"/>
      <c r="Q29" s="1113"/>
      <c r="R29" s="1113"/>
      <c r="S29" s="1113"/>
      <c r="T29" s="1114"/>
      <c r="U29" s="1143">
        <v>0</v>
      </c>
      <c r="V29" s="1144"/>
      <c r="W29" s="1144"/>
      <c r="X29" s="1144"/>
      <c r="Y29" s="1144"/>
      <c r="Z29" s="1109" t="s">
        <v>33</v>
      </c>
      <c r="AA29" s="1110"/>
      <c r="AB29" s="47" t="s">
        <v>156</v>
      </c>
      <c r="AC29" s="248"/>
      <c r="AD29" s="248"/>
      <c r="AE29" s="248"/>
      <c r="AF29" s="248"/>
      <c r="AG29" s="248"/>
      <c r="AH29" s="248"/>
      <c r="AI29" s="248"/>
      <c r="AJ29" s="248"/>
      <c r="AK29" s="248"/>
      <c r="AL29" s="248"/>
      <c r="AM29" s="248"/>
      <c r="AN29" s="248"/>
      <c r="AO29" s="248"/>
      <c r="AP29" s="48" t="s">
        <v>37</v>
      </c>
      <c r="AQ29" s="1104">
        <f>P9+S9+V9+Y9</f>
        <v>100</v>
      </c>
      <c r="AR29" s="1104"/>
      <c r="AS29" s="1104"/>
      <c r="AT29" s="1104"/>
      <c r="AU29" s="248" t="s">
        <v>140</v>
      </c>
      <c r="AV29" s="248"/>
      <c r="AW29" s="248"/>
      <c r="AX29" s="248"/>
      <c r="AY29" s="1104">
        <f>ROUND(3.3*AQ29,2)</f>
        <v>330</v>
      </c>
      <c r="AZ29" s="1104"/>
      <c r="BA29" s="1104"/>
      <c r="BB29" s="1104"/>
      <c r="BC29" s="1104"/>
      <c r="BD29" s="1104"/>
      <c r="BE29" s="248" t="s">
        <v>33</v>
      </c>
      <c r="BF29" s="248"/>
      <c r="BG29" s="27"/>
      <c r="BH29" s="27"/>
      <c r="BI29" s="49"/>
      <c r="BJ29" s="49"/>
      <c r="BK29" s="49"/>
      <c r="BL29" s="49"/>
      <c r="BM29" s="49"/>
      <c r="BN29" s="49"/>
      <c r="BO29" s="49"/>
      <c r="BP29" s="49"/>
      <c r="BQ29" s="49"/>
      <c r="BR29" s="49"/>
      <c r="BS29" s="50"/>
    </row>
    <row r="30" spans="1:74" s="4" customFormat="1" ht="15.95" customHeight="1" thickBot="1">
      <c r="A30" s="1139"/>
      <c r="B30" s="1140"/>
      <c r="C30" s="1043" t="s">
        <v>157</v>
      </c>
      <c r="D30" s="1044"/>
      <c r="E30" s="1044"/>
      <c r="F30" s="1044"/>
      <c r="G30" s="1044"/>
      <c r="H30" s="1044"/>
      <c r="I30" s="1044"/>
      <c r="J30" s="1044"/>
      <c r="K30" s="1044"/>
      <c r="L30" s="1044"/>
      <c r="M30" s="1044"/>
      <c r="N30" s="1044"/>
      <c r="O30" s="1044"/>
      <c r="P30" s="1044"/>
      <c r="Q30" s="1044"/>
      <c r="R30" s="1044"/>
      <c r="S30" s="1044"/>
      <c r="T30" s="1045"/>
      <c r="U30" s="1148">
        <f>SUM(U17,U20,U21,U22,U23,U24,U25,U26,U27,U29)</f>
        <v>1000</v>
      </c>
      <c r="V30" s="1149"/>
      <c r="W30" s="1149"/>
      <c r="X30" s="1149"/>
      <c r="Y30" s="1149"/>
      <c r="Z30" s="1047" t="s">
        <v>33</v>
      </c>
      <c r="AA30" s="1048"/>
      <c r="AB30" s="51"/>
      <c r="AC30" s="52" t="s">
        <v>528</v>
      </c>
      <c r="AD30" s="52"/>
      <c r="AE30" s="52"/>
      <c r="AF30" s="52"/>
      <c r="AG30" s="52"/>
      <c r="AH30" s="52"/>
      <c r="AI30" s="52"/>
      <c r="AJ30" s="52"/>
      <c r="AK30" s="52"/>
      <c r="AL30" s="52"/>
      <c r="AM30" s="52"/>
      <c r="AN30" s="974" t="s">
        <v>525</v>
      </c>
      <c r="AO30" s="974"/>
      <c r="AP30" s="974"/>
      <c r="AQ30" s="52"/>
      <c r="AR30" s="52"/>
      <c r="AS30" s="52"/>
      <c r="AT30" s="52"/>
      <c r="AU30" s="52"/>
      <c r="AV30" s="52"/>
      <c r="AW30" s="52"/>
      <c r="AX30" s="52"/>
      <c r="AY30" s="52"/>
      <c r="AZ30" s="52"/>
      <c r="BA30" s="52"/>
      <c r="BB30" s="52"/>
      <c r="BC30" s="52"/>
      <c r="BD30" s="53"/>
      <c r="BE30" s="53"/>
      <c r="BF30" s="53"/>
      <c r="BG30" s="53"/>
      <c r="BH30" s="53"/>
      <c r="BI30" s="53"/>
      <c r="BJ30" s="53"/>
      <c r="BK30" s="53"/>
      <c r="BL30" s="53"/>
      <c r="BM30" s="53"/>
      <c r="BN30" s="53"/>
      <c r="BO30" s="53"/>
      <c r="BP30" s="53"/>
      <c r="BQ30" s="53"/>
      <c r="BR30" s="53"/>
      <c r="BS30" s="54"/>
    </row>
    <row r="31" spans="1:74" s="4" customFormat="1" ht="4.5" customHeight="1" thickBot="1">
      <c r="A31" s="37"/>
      <c r="B31" s="37"/>
      <c r="C31" s="251"/>
      <c r="D31" s="251"/>
      <c r="E31" s="251"/>
      <c r="F31" s="251"/>
      <c r="G31" s="251"/>
      <c r="H31" s="251"/>
      <c r="I31" s="251"/>
      <c r="J31" s="251"/>
      <c r="K31" s="251"/>
      <c r="L31" s="251"/>
      <c r="M31" s="251"/>
      <c r="N31" s="251"/>
      <c r="O31" s="251"/>
      <c r="P31" s="251"/>
      <c r="Q31" s="251"/>
      <c r="R31" s="251"/>
      <c r="S31" s="251"/>
      <c r="T31" s="251"/>
      <c r="U31" s="250"/>
      <c r="V31" s="250"/>
      <c r="W31" s="250"/>
      <c r="X31" s="250"/>
      <c r="Y31" s="250"/>
      <c r="Z31" s="250"/>
      <c r="AA31" s="250"/>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49"/>
      <c r="BE31" s="49"/>
      <c r="BF31" s="49"/>
      <c r="BG31" s="49"/>
      <c r="BH31" s="49"/>
      <c r="BI31" s="49"/>
      <c r="BJ31" s="49"/>
      <c r="BK31" s="49"/>
      <c r="BL31" s="49"/>
      <c r="BM31" s="49"/>
      <c r="BN31" s="49"/>
      <c r="BO31" s="49"/>
      <c r="BP31" s="49"/>
      <c r="BQ31" s="49"/>
      <c r="BR31" s="49"/>
      <c r="BS31" s="49"/>
    </row>
    <row r="32" spans="1:74" s="4" customFormat="1" ht="15.75" customHeight="1">
      <c r="A32" s="1132" t="s">
        <v>158</v>
      </c>
      <c r="B32" s="1133"/>
      <c r="C32" s="1133"/>
      <c r="D32" s="1133"/>
      <c r="E32" s="1133"/>
      <c r="F32" s="1133"/>
      <c r="G32" s="1133"/>
      <c r="H32" s="1133"/>
      <c r="I32" s="1133"/>
      <c r="J32" s="1133"/>
      <c r="K32" s="1133"/>
      <c r="L32" s="1133"/>
      <c r="M32" s="1133"/>
      <c r="N32" s="1133"/>
      <c r="O32" s="1133"/>
      <c r="P32" s="1133"/>
      <c r="Q32" s="1133"/>
      <c r="R32" s="1133"/>
      <c r="S32" s="1133"/>
      <c r="T32" s="1133"/>
      <c r="U32" s="1133"/>
      <c r="V32" s="1133"/>
      <c r="W32" s="1133"/>
      <c r="X32" s="1133"/>
      <c r="Y32" s="1133"/>
      <c r="Z32" s="1133"/>
      <c r="AA32" s="1133"/>
      <c r="AB32" s="1133"/>
      <c r="AC32" s="1133"/>
      <c r="AD32" s="1133"/>
      <c r="AE32" s="1133"/>
      <c r="AF32" s="1133"/>
      <c r="AG32" s="1133"/>
      <c r="AH32" s="1133"/>
      <c r="AI32" s="1133"/>
      <c r="AJ32" s="1133"/>
      <c r="AK32" s="1133"/>
      <c r="AL32" s="1133"/>
      <c r="AM32" s="1133"/>
      <c r="AN32" s="1133"/>
      <c r="AO32" s="1133"/>
      <c r="AP32" s="1133"/>
      <c r="AQ32" s="1133"/>
      <c r="AR32" s="1133"/>
      <c r="AS32" s="1133"/>
      <c r="AT32" s="1133"/>
      <c r="AU32" s="1133"/>
      <c r="AV32" s="1133"/>
      <c r="AW32" s="1133"/>
      <c r="AX32" s="1133"/>
      <c r="AY32" s="1133"/>
      <c r="AZ32" s="1133"/>
      <c r="BA32" s="1133"/>
      <c r="BB32" s="1133"/>
      <c r="BC32" s="1133"/>
      <c r="BD32" s="1133"/>
      <c r="BE32" s="1133"/>
      <c r="BF32" s="1133"/>
      <c r="BG32" s="1133"/>
      <c r="BH32" s="1133"/>
      <c r="BI32" s="1133"/>
      <c r="BJ32" s="1133"/>
      <c r="BK32" s="1133"/>
      <c r="BL32" s="1133"/>
      <c r="BM32" s="1133"/>
      <c r="BN32" s="1133"/>
      <c r="BO32" s="1133"/>
      <c r="BP32" s="1133"/>
      <c r="BQ32" s="1133"/>
      <c r="BR32" s="1133"/>
      <c r="BS32" s="1134"/>
    </row>
    <row r="33" spans="1:74" s="4" customFormat="1" ht="15.75" customHeight="1">
      <c r="A33" s="1120" t="s">
        <v>510</v>
      </c>
      <c r="B33" s="1121"/>
      <c r="C33" s="1121"/>
      <c r="D33" s="1121"/>
      <c r="E33" s="1121"/>
      <c r="F33" s="1121"/>
      <c r="G33" s="1121"/>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1"/>
      <c r="AK33" s="1121"/>
      <c r="AL33" s="1121"/>
      <c r="AM33" s="1121"/>
      <c r="AN33" s="1121"/>
      <c r="AO33" s="1121"/>
      <c r="AP33" s="1121"/>
      <c r="AQ33" s="1121"/>
      <c r="AR33" s="1121"/>
      <c r="AS33" s="1121"/>
      <c r="AT33" s="1121"/>
      <c r="AU33" s="1121"/>
      <c r="AV33" s="1121"/>
      <c r="AW33" s="1121"/>
      <c r="AX33" s="1121"/>
      <c r="AY33" s="1121"/>
      <c r="AZ33" s="1121"/>
      <c r="BA33" s="1121"/>
      <c r="BB33" s="1121"/>
      <c r="BC33" s="1121"/>
      <c r="BD33" s="1121"/>
      <c r="BE33" s="1121"/>
      <c r="BF33" s="1121"/>
      <c r="BG33" s="1121"/>
      <c r="BH33" s="1121"/>
      <c r="BI33" s="1121"/>
      <c r="BJ33" s="1121"/>
      <c r="BK33" s="1121"/>
      <c r="BL33" s="1121"/>
      <c r="BM33" s="1121"/>
      <c r="BN33" s="1121"/>
      <c r="BO33" s="1121"/>
      <c r="BP33" s="1121"/>
      <c r="BQ33" s="1121"/>
      <c r="BR33" s="1121"/>
      <c r="BS33" s="1122"/>
      <c r="BU33" s="303">
        <f>IF(A33="",1,0)</f>
        <v>0</v>
      </c>
      <c r="BV33" s="330" t="str">
        <f>IF(BU33=1,"左の項目に入力漏れがあります","")</f>
        <v/>
      </c>
    </row>
    <row r="34" spans="1:74" s="4" customFormat="1" ht="15.75" customHeight="1">
      <c r="A34" s="1120"/>
      <c r="B34" s="1121"/>
      <c r="C34" s="1121"/>
      <c r="D34" s="1121"/>
      <c r="E34" s="1121"/>
      <c r="F34" s="1121"/>
      <c r="G34" s="1121"/>
      <c r="H34" s="1121"/>
      <c r="I34" s="1121"/>
      <c r="J34" s="1121"/>
      <c r="K34" s="1121"/>
      <c r="L34" s="1121"/>
      <c r="M34" s="1121"/>
      <c r="N34" s="1121"/>
      <c r="O34" s="1121"/>
      <c r="P34" s="1121"/>
      <c r="Q34" s="1121"/>
      <c r="R34" s="1121"/>
      <c r="S34" s="1121"/>
      <c r="T34" s="1121"/>
      <c r="U34" s="1121"/>
      <c r="V34" s="1121"/>
      <c r="W34" s="1121"/>
      <c r="X34" s="1121"/>
      <c r="Y34" s="1121"/>
      <c r="Z34" s="1121"/>
      <c r="AA34" s="1121"/>
      <c r="AB34" s="1121"/>
      <c r="AC34" s="1121"/>
      <c r="AD34" s="1121"/>
      <c r="AE34" s="1121"/>
      <c r="AF34" s="1121"/>
      <c r="AG34" s="1121"/>
      <c r="AH34" s="1121"/>
      <c r="AI34" s="1121"/>
      <c r="AJ34" s="1121"/>
      <c r="AK34" s="1121"/>
      <c r="AL34" s="1121"/>
      <c r="AM34" s="1121"/>
      <c r="AN34" s="1121"/>
      <c r="AO34" s="1121"/>
      <c r="AP34" s="1121"/>
      <c r="AQ34" s="1121"/>
      <c r="AR34" s="1121"/>
      <c r="AS34" s="1121"/>
      <c r="AT34" s="1121"/>
      <c r="AU34" s="1121"/>
      <c r="AV34" s="1121"/>
      <c r="AW34" s="1121"/>
      <c r="AX34" s="1121"/>
      <c r="AY34" s="1121"/>
      <c r="AZ34" s="1121"/>
      <c r="BA34" s="1121"/>
      <c r="BB34" s="1121"/>
      <c r="BC34" s="1121"/>
      <c r="BD34" s="1121"/>
      <c r="BE34" s="1121"/>
      <c r="BF34" s="1121"/>
      <c r="BG34" s="1121"/>
      <c r="BH34" s="1121"/>
      <c r="BI34" s="1121"/>
      <c r="BJ34" s="1121"/>
      <c r="BK34" s="1121"/>
      <c r="BL34" s="1121"/>
      <c r="BM34" s="1121"/>
      <c r="BN34" s="1121"/>
      <c r="BO34" s="1121"/>
      <c r="BP34" s="1121"/>
      <c r="BQ34" s="1121"/>
      <c r="BR34" s="1121"/>
      <c r="BS34" s="1122"/>
    </row>
    <row r="35" spans="1:74" s="4" customFormat="1" ht="15.75" customHeight="1">
      <c r="A35" s="1120"/>
      <c r="B35" s="1121"/>
      <c r="C35" s="1121"/>
      <c r="D35" s="1121"/>
      <c r="E35" s="1121"/>
      <c r="F35" s="1121"/>
      <c r="G35" s="1121"/>
      <c r="H35" s="1121"/>
      <c r="I35" s="1121"/>
      <c r="J35" s="1121"/>
      <c r="K35" s="1121"/>
      <c r="L35" s="1121"/>
      <c r="M35" s="1121"/>
      <c r="N35" s="1121"/>
      <c r="O35" s="1121"/>
      <c r="P35" s="1121"/>
      <c r="Q35" s="1121"/>
      <c r="R35" s="1121"/>
      <c r="S35" s="1121"/>
      <c r="T35" s="1121"/>
      <c r="U35" s="1121"/>
      <c r="V35" s="1121"/>
      <c r="W35" s="1121"/>
      <c r="X35" s="1121"/>
      <c r="Y35" s="1121"/>
      <c r="Z35" s="1121"/>
      <c r="AA35" s="1121"/>
      <c r="AB35" s="1121"/>
      <c r="AC35" s="1121"/>
      <c r="AD35" s="1121"/>
      <c r="AE35" s="1121"/>
      <c r="AF35" s="1121"/>
      <c r="AG35" s="1121"/>
      <c r="AH35" s="1121"/>
      <c r="AI35" s="1121"/>
      <c r="AJ35" s="1121"/>
      <c r="AK35" s="1121"/>
      <c r="AL35" s="1121"/>
      <c r="AM35" s="1121"/>
      <c r="AN35" s="1121"/>
      <c r="AO35" s="1121"/>
      <c r="AP35" s="1121"/>
      <c r="AQ35" s="1121"/>
      <c r="AR35" s="1121"/>
      <c r="AS35" s="1121"/>
      <c r="AT35" s="1121"/>
      <c r="AU35" s="1121"/>
      <c r="AV35" s="1121"/>
      <c r="AW35" s="1121"/>
      <c r="AX35" s="1121"/>
      <c r="AY35" s="1121"/>
      <c r="AZ35" s="1121"/>
      <c r="BA35" s="1121"/>
      <c r="BB35" s="1121"/>
      <c r="BC35" s="1121"/>
      <c r="BD35" s="1121"/>
      <c r="BE35" s="1121"/>
      <c r="BF35" s="1121"/>
      <c r="BG35" s="1121"/>
      <c r="BH35" s="1121"/>
      <c r="BI35" s="1121"/>
      <c r="BJ35" s="1121"/>
      <c r="BK35" s="1121"/>
      <c r="BL35" s="1121"/>
      <c r="BM35" s="1121"/>
      <c r="BN35" s="1121"/>
      <c r="BO35" s="1121"/>
      <c r="BP35" s="1121"/>
      <c r="BQ35" s="1121"/>
      <c r="BR35" s="1121"/>
      <c r="BS35" s="1122"/>
    </row>
    <row r="36" spans="1:74" s="4" customFormat="1" ht="15.75" customHeight="1">
      <c r="A36" s="1120"/>
      <c r="B36" s="1121"/>
      <c r="C36" s="1121"/>
      <c r="D36" s="1121"/>
      <c r="E36" s="1121"/>
      <c r="F36" s="1121"/>
      <c r="G36" s="1121"/>
      <c r="H36" s="1121"/>
      <c r="I36" s="1121"/>
      <c r="J36" s="1121"/>
      <c r="K36" s="1121"/>
      <c r="L36" s="1121"/>
      <c r="M36" s="1121"/>
      <c r="N36" s="1121"/>
      <c r="O36" s="1121"/>
      <c r="P36" s="1121"/>
      <c r="Q36" s="1121"/>
      <c r="R36" s="1121"/>
      <c r="S36" s="1121"/>
      <c r="T36" s="1121"/>
      <c r="U36" s="1121"/>
      <c r="V36" s="1121"/>
      <c r="W36" s="1121"/>
      <c r="X36" s="1121"/>
      <c r="Y36" s="1121"/>
      <c r="Z36" s="1121"/>
      <c r="AA36" s="1121"/>
      <c r="AB36" s="1121"/>
      <c r="AC36" s="1121"/>
      <c r="AD36" s="1121"/>
      <c r="AE36" s="1121"/>
      <c r="AF36" s="1121"/>
      <c r="AG36" s="1121"/>
      <c r="AH36" s="1121"/>
      <c r="AI36" s="1121"/>
      <c r="AJ36" s="1121"/>
      <c r="AK36" s="1121"/>
      <c r="AL36" s="1121"/>
      <c r="AM36" s="1121"/>
      <c r="AN36" s="1121"/>
      <c r="AO36" s="1121"/>
      <c r="AP36" s="1121"/>
      <c r="AQ36" s="1121"/>
      <c r="AR36" s="1121"/>
      <c r="AS36" s="1121"/>
      <c r="AT36" s="1121"/>
      <c r="AU36" s="1121"/>
      <c r="AV36" s="1121"/>
      <c r="AW36" s="1121"/>
      <c r="AX36" s="1121"/>
      <c r="AY36" s="1121"/>
      <c r="AZ36" s="1121"/>
      <c r="BA36" s="1121"/>
      <c r="BB36" s="1121"/>
      <c r="BC36" s="1121"/>
      <c r="BD36" s="1121"/>
      <c r="BE36" s="1121"/>
      <c r="BF36" s="1121"/>
      <c r="BG36" s="1121"/>
      <c r="BH36" s="1121"/>
      <c r="BI36" s="1121"/>
      <c r="BJ36" s="1121"/>
      <c r="BK36" s="1121"/>
      <c r="BL36" s="1121"/>
      <c r="BM36" s="1121"/>
      <c r="BN36" s="1121"/>
      <c r="BO36" s="1121"/>
      <c r="BP36" s="1121"/>
      <c r="BQ36" s="1121"/>
      <c r="BR36" s="1121"/>
      <c r="BS36" s="1122"/>
    </row>
    <row r="37" spans="1:74" s="4" customFormat="1" ht="15.75" customHeight="1">
      <c r="A37" s="1120"/>
      <c r="B37" s="1121"/>
      <c r="C37" s="1121"/>
      <c r="D37" s="1121"/>
      <c r="E37" s="1121"/>
      <c r="F37" s="1121"/>
      <c r="G37" s="1121"/>
      <c r="H37" s="1121"/>
      <c r="I37" s="1121"/>
      <c r="J37" s="1121"/>
      <c r="K37" s="1121"/>
      <c r="L37" s="1121"/>
      <c r="M37" s="1121"/>
      <c r="N37" s="1121"/>
      <c r="O37" s="1121"/>
      <c r="P37" s="1121"/>
      <c r="Q37" s="1121"/>
      <c r="R37" s="1121"/>
      <c r="S37" s="1121"/>
      <c r="T37" s="1121"/>
      <c r="U37" s="1121"/>
      <c r="V37" s="1121"/>
      <c r="W37" s="1121"/>
      <c r="X37" s="1121"/>
      <c r="Y37" s="1121"/>
      <c r="Z37" s="1121"/>
      <c r="AA37" s="1121"/>
      <c r="AB37" s="1121"/>
      <c r="AC37" s="1121"/>
      <c r="AD37" s="1121"/>
      <c r="AE37" s="1121"/>
      <c r="AF37" s="1121"/>
      <c r="AG37" s="1121"/>
      <c r="AH37" s="1121"/>
      <c r="AI37" s="1121"/>
      <c r="AJ37" s="1121"/>
      <c r="AK37" s="1121"/>
      <c r="AL37" s="1121"/>
      <c r="AM37" s="1121"/>
      <c r="AN37" s="1121"/>
      <c r="AO37" s="1121"/>
      <c r="AP37" s="1121"/>
      <c r="AQ37" s="1121"/>
      <c r="AR37" s="1121"/>
      <c r="AS37" s="1121"/>
      <c r="AT37" s="1121"/>
      <c r="AU37" s="1121"/>
      <c r="AV37" s="1121"/>
      <c r="AW37" s="1121"/>
      <c r="AX37" s="1121"/>
      <c r="AY37" s="1121"/>
      <c r="AZ37" s="1121"/>
      <c r="BA37" s="1121"/>
      <c r="BB37" s="1121"/>
      <c r="BC37" s="1121"/>
      <c r="BD37" s="1121"/>
      <c r="BE37" s="1121"/>
      <c r="BF37" s="1121"/>
      <c r="BG37" s="1121"/>
      <c r="BH37" s="1121"/>
      <c r="BI37" s="1121"/>
      <c r="BJ37" s="1121"/>
      <c r="BK37" s="1121"/>
      <c r="BL37" s="1121"/>
      <c r="BM37" s="1121"/>
      <c r="BN37" s="1121"/>
      <c r="BO37" s="1121"/>
      <c r="BP37" s="1121"/>
      <c r="BQ37" s="1121"/>
      <c r="BR37" s="1121"/>
      <c r="BS37" s="1122"/>
    </row>
    <row r="38" spans="1:74" s="4" customFormat="1" ht="15.75" customHeight="1">
      <c r="A38" s="1120"/>
      <c r="B38" s="1121"/>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1"/>
      <c r="Y38" s="1121"/>
      <c r="Z38" s="1121"/>
      <c r="AA38" s="1121"/>
      <c r="AB38" s="1121"/>
      <c r="AC38" s="1121"/>
      <c r="AD38" s="1121"/>
      <c r="AE38" s="1121"/>
      <c r="AF38" s="1121"/>
      <c r="AG38" s="1121"/>
      <c r="AH38" s="1121"/>
      <c r="AI38" s="1121"/>
      <c r="AJ38" s="1121"/>
      <c r="AK38" s="1121"/>
      <c r="AL38" s="1121"/>
      <c r="AM38" s="1121"/>
      <c r="AN38" s="1121"/>
      <c r="AO38" s="1121"/>
      <c r="AP38" s="1121"/>
      <c r="AQ38" s="1121"/>
      <c r="AR38" s="1121"/>
      <c r="AS38" s="1121"/>
      <c r="AT38" s="1121"/>
      <c r="AU38" s="1121"/>
      <c r="AV38" s="1121"/>
      <c r="AW38" s="1121"/>
      <c r="AX38" s="1121"/>
      <c r="AY38" s="1121"/>
      <c r="AZ38" s="1121"/>
      <c r="BA38" s="1121"/>
      <c r="BB38" s="1121"/>
      <c r="BC38" s="1121"/>
      <c r="BD38" s="1121"/>
      <c r="BE38" s="1121"/>
      <c r="BF38" s="1121"/>
      <c r="BG38" s="1121"/>
      <c r="BH38" s="1121"/>
      <c r="BI38" s="1121"/>
      <c r="BJ38" s="1121"/>
      <c r="BK38" s="1121"/>
      <c r="BL38" s="1121"/>
      <c r="BM38" s="1121"/>
      <c r="BN38" s="1121"/>
      <c r="BO38" s="1121"/>
      <c r="BP38" s="1121"/>
      <c r="BQ38" s="1121"/>
      <c r="BR38" s="1121"/>
      <c r="BS38" s="1122"/>
    </row>
    <row r="39" spans="1:74" s="4" customFormat="1" ht="15.75" customHeight="1">
      <c r="A39" s="1120"/>
      <c r="B39" s="1121"/>
      <c r="C39" s="1121"/>
      <c r="D39" s="1121"/>
      <c r="E39" s="1121"/>
      <c r="F39" s="1121"/>
      <c r="G39" s="1121"/>
      <c r="H39" s="1121"/>
      <c r="I39" s="1121"/>
      <c r="J39" s="1121"/>
      <c r="K39" s="1121"/>
      <c r="L39" s="1121"/>
      <c r="M39" s="1121"/>
      <c r="N39" s="1121"/>
      <c r="O39" s="1121"/>
      <c r="P39" s="1121"/>
      <c r="Q39" s="1121"/>
      <c r="R39" s="1121"/>
      <c r="S39" s="1121"/>
      <c r="T39" s="1121"/>
      <c r="U39" s="1121"/>
      <c r="V39" s="1121"/>
      <c r="W39" s="1121"/>
      <c r="X39" s="1121"/>
      <c r="Y39" s="1121"/>
      <c r="Z39" s="1121"/>
      <c r="AA39" s="1121"/>
      <c r="AB39" s="1121"/>
      <c r="AC39" s="1121"/>
      <c r="AD39" s="1121"/>
      <c r="AE39" s="1121"/>
      <c r="AF39" s="1121"/>
      <c r="AG39" s="1121"/>
      <c r="AH39" s="1121"/>
      <c r="AI39" s="1121"/>
      <c r="AJ39" s="1121"/>
      <c r="AK39" s="1121"/>
      <c r="AL39" s="1121"/>
      <c r="AM39" s="1121"/>
      <c r="AN39" s="1121"/>
      <c r="AO39" s="1121"/>
      <c r="AP39" s="1121"/>
      <c r="AQ39" s="1121"/>
      <c r="AR39" s="1121"/>
      <c r="AS39" s="1121"/>
      <c r="AT39" s="1121"/>
      <c r="AU39" s="1121"/>
      <c r="AV39" s="1121"/>
      <c r="AW39" s="1121"/>
      <c r="AX39" s="1121"/>
      <c r="AY39" s="1121"/>
      <c r="AZ39" s="1121"/>
      <c r="BA39" s="1121"/>
      <c r="BB39" s="1121"/>
      <c r="BC39" s="1121"/>
      <c r="BD39" s="1121"/>
      <c r="BE39" s="1121"/>
      <c r="BF39" s="1121"/>
      <c r="BG39" s="1121"/>
      <c r="BH39" s="1121"/>
      <c r="BI39" s="1121"/>
      <c r="BJ39" s="1121"/>
      <c r="BK39" s="1121"/>
      <c r="BL39" s="1121"/>
      <c r="BM39" s="1121"/>
      <c r="BN39" s="1121"/>
      <c r="BO39" s="1121"/>
      <c r="BP39" s="1121"/>
      <c r="BQ39" s="1121"/>
      <c r="BR39" s="1121"/>
      <c r="BS39" s="1122"/>
    </row>
    <row r="40" spans="1:74" s="4" customFormat="1" ht="15.75" customHeight="1">
      <c r="A40" s="1120"/>
      <c r="B40" s="1121"/>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1"/>
      <c r="Y40" s="1121"/>
      <c r="Z40" s="1121"/>
      <c r="AA40" s="1121"/>
      <c r="AB40" s="1121"/>
      <c r="AC40" s="1121"/>
      <c r="AD40" s="1121"/>
      <c r="AE40" s="1121"/>
      <c r="AF40" s="1121"/>
      <c r="AG40" s="1121"/>
      <c r="AH40" s="1121"/>
      <c r="AI40" s="1121"/>
      <c r="AJ40" s="1121"/>
      <c r="AK40" s="1121"/>
      <c r="AL40" s="1121"/>
      <c r="AM40" s="1121"/>
      <c r="AN40" s="1121"/>
      <c r="AO40" s="1121"/>
      <c r="AP40" s="1121"/>
      <c r="AQ40" s="1121"/>
      <c r="AR40" s="1121"/>
      <c r="AS40" s="1121"/>
      <c r="AT40" s="1121"/>
      <c r="AU40" s="1121"/>
      <c r="AV40" s="1121"/>
      <c r="AW40" s="1121"/>
      <c r="AX40" s="1121"/>
      <c r="AY40" s="1121"/>
      <c r="AZ40" s="1121"/>
      <c r="BA40" s="1121"/>
      <c r="BB40" s="1121"/>
      <c r="BC40" s="1121"/>
      <c r="BD40" s="1121"/>
      <c r="BE40" s="1121"/>
      <c r="BF40" s="1121"/>
      <c r="BG40" s="1121"/>
      <c r="BH40" s="1121"/>
      <c r="BI40" s="1121"/>
      <c r="BJ40" s="1121"/>
      <c r="BK40" s="1121"/>
      <c r="BL40" s="1121"/>
      <c r="BM40" s="1121"/>
      <c r="BN40" s="1121"/>
      <c r="BO40" s="1121"/>
      <c r="BP40" s="1121"/>
      <c r="BQ40" s="1121"/>
      <c r="BR40" s="1121"/>
      <c r="BS40" s="1122"/>
    </row>
    <row r="41" spans="1:74" s="4" customFormat="1" ht="15.75" customHeight="1">
      <c r="A41" s="1120"/>
      <c r="B41" s="1121"/>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1"/>
      <c r="Y41" s="1121"/>
      <c r="Z41" s="1121"/>
      <c r="AA41" s="1121"/>
      <c r="AB41" s="1121"/>
      <c r="AC41" s="1121"/>
      <c r="AD41" s="1121"/>
      <c r="AE41" s="1121"/>
      <c r="AF41" s="1121"/>
      <c r="AG41" s="1121"/>
      <c r="AH41" s="1121"/>
      <c r="AI41" s="1121"/>
      <c r="AJ41" s="1121"/>
      <c r="AK41" s="1121"/>
      <c r="AL41" s="1121"/>
      <c r="AM41" s="1121"/>
      <c r="AN41" s="1121"/>
      <c r="AO41" s="1121"/>
      <c r="AP41" s="1121"/>
      <c r="AQ41" s="1121"/>
      <c r="AR41" s="1121"/>
      <c r="AS41" s="1121"/>
      <c r="AT41" s="1121"/>
      <c r="AU41" s="1121"/>
      <c r="AV41" s="1121"/>
      <c r="AW41" s="1121"/>
      <c r="AX41" s="1121"/>
      <c r="AY41" s="1121"/>
      <c r="AZ41" s="1121"/>
      <c r="BA41" s="1121"/>
      <c r="BB41" s="1121"/>
      <c r="BC41" s="1121"/>
      <c r="BD41" s="1121"/>
      <c r="BE41" s="1121"/>
      <c r="BF41" s="1121"/>
      <c r="BG41" s="1121"/>
      <c r="BH41" s="1121"/>
      <c r="BI41" s="1121"/>
      <c r="BJ41" s="1121"/>
      <c r="BK41" s="1121"/>
      <c r="BL41" s="1121"/>
      <c r="BM41" s="1121"/>
      <c r="BN41" s="1121"/>
      <c r="BO41" s="1121"/>
      <c r="BP41" s="1121"/>
      <c r="BQ41" s="1121"/>
      <c r="BR41" s="1121"/>
      <c r="BS41" s="1122"/>
    </row>
    <row r="42" spans="1:74" s="4" customFormat="1" ht="15.75" customHeight="1" thickBot="1">
      <c r="A42" s="1123"/>
      <c r="B42" s="1124"/>
      <c r="C42" s="1124"/>
      <c r="D42" s="1124"/>
      <c r="E42" s="1124"/>
      <c r="F42" s="1124"/>
      <c r="G42" s="1124"/>
      <c r="H42" s="1124"/>
      <c r="I42" s="1124"/>
      <c r="J42" s="1124"/>
      <c r="K42" s="1124"/>
      <c r="L42" s="1124"/>
      <c r="M42" s="1124"/>
      <c r="N42" s="1124"/>
      <c r="O42" s="1124"/>
      <c r="P42" s="1124"/>
      <c r="Q42" s="1124"/>
      <c r="R42" s="1124"/>
      <c r="S42" s="1124"/>
      <c r="T42" s="1124"/>
      <c r="U42" s="1124"/>
      <c r="V42" s="1124"/>
      <c r="W42" s="1124"/>
      <c r="X42" s="1124"/>
      <c r="Y42" s="1124"/>
      <c r="Z42" s="1124"/>
      <c r="AA42" s="1124"/>
      <c r="AB42" s="1124"/>
      <c r="AC42" s="1124"/>
      <c r="AD42" s="1124"/>
      <c r="AE42" s="1124"/>
      <c r="AF42" s="1124"/>
      <c r="AG42" s="1124"/>
      <c r="AH42" s="1124"/>
      <c r="AI42" s="1124"/>
      <c r="AJ42" s="1124"/>
      <c r="AK42" s="1124"/>
      <c r="AL42" s="1124"/>
      <c r="AM42" s="1124"/>
      <c r="AN42" s="1124"/>
      <c r="AO42" s="1124"/>
      <c r="AP42" s="1124"/>
      <c r="AQ42" s="1124"/>
      <c r="AR42" s="1124"/>
      <c r="AS42" s="1124"/>
      <c r="AT42" s="1124"/>
      <c r="AU42" s="1124"/>
      <c r="AV42" s="1124"/>
      <c r="AW42" s="1124"/>
      <c r="AX42" s="1124"/>
      <c r="AY42" s="1124"/>
      <c r="AZ42" s="1124"/>
      <c r="BA42" s="1124"/>
      <c r="BB42" s="1124"/>
      <c r="BC42" s="1124"/>
      <c r="BD42" s="1124"/>
      <c r="BE42" s="1124"/>
      <c r="BF42" s="1124"/>
      <c r="BG42" s="1124"/>
      <c r="BH42" s="1124"/>
      <c r="BI42" s="1124"/>
      <c r="BJ42" s="1124"/>
      <c r="BK42" s="1124"/>
      <c r="BL42" s="1124"/>
      <c r="BM42" s="1124"/>
      <c r="BN42" s="1124"/>
      <c r="BO42" s="1124"/>
      <c r="BP42" s="1124"/>
      <c r="BQ42" s="1124"/>
      <c r="BR42" s="1124"/>
      <c r="BS42" s="1125"/>
    </row>
    <row r="43" spans="1:74" s="4" customFormat="1" ht="15.75" customHeight="1" thickBot="1">
      <c r="A43" s="246"/>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row>
    <row r="44" spans="1:74" s="4" customFormat="1" ht="15" customHeight="1">
      <c r="A44" s="1051" t="s">
        <v>159</v>
      </c>
      <c r="B44" s="1052"/>
      <c r="C44" s="908" t="s">
        <v>160</v>
      </c>
      <c r="D44" s="908"/>
      <c r="E44" s="1057"/>
      <c r="F44" s="1060" t="s">
        <v>161</v>
      </c>
      <c r="G44" s="1061"/>
      <c r="H44" s="1061"/>
      <c r="I44" s="1061"/>
      <c r="J44" s="1061"/>
      <c r="K44" s="1061"/>
      <c r="L44" s="1062"/>
      <c r="M44" s="1060" t="s">
        <v>162</v>
      </c>
      <c r="N44" s="1061"/>
      <c r="O44" s="1061"/>
      <c r="P44" s="1061"/>
      <c r="Q44" s="1061"/>
      <c r="R44" s="1061"/>
      <c r="S44" s="1062"/>
      <c r="T44" s="1066" t="s">
        <v>163</v>
      </c>
      <c r="U44" s="1067"/>
      <c r="V44" s="1067"/>
      <c r="W44" s="1067"/>
      <c r="X44" s="1067"/>
      <c r="Y44" s="1067"/>
      <c r="Z44" s="1067"/>
      <c r="AA44" s="1067"/>
      <c r="AB44" s="1067"/>
      <c r="AC44" s="1067"/>
      <c r="AD44" s="1067"/>
      <c r="AE44" s="1067"/>
      <c r="AF44" s="1067"/>
      <c r="AG44" s="1067"/>
      <c r="AH44" s="1067"/>
      <c r="AI44" s="1067"/>
      <c r="AJ44" s="1067"/>
      <c r="AK44" s="1067"/>
      <c r="AL44" s="1067"/>
      <c r="AM44" s="1067"/>
      <c r="AN44" s="1067"/>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8"/>
      <c r="BK44" s="907" t="s">
        <v>164</v>
      </c>
      <c r="BL44" s="908"/>
      <c r="BM44" s="908"/>
      <c r="BN44" s="908"/>
      <c r="BO44" s="908"/>
      <c r="BP44" s="909"/>
      <c r="BQ44" s="27"/>
      <c r="BR44" s="27"/>
      <c r="BS44" s="27"/>
    </row>
    <row r="45" spans="1:74" s="4" customFormat="1" ht="15" customHeight="1">
      <c r="A45" s="1053"/>
      <c r="B45" s="1054"/>
      <c r="C45" s="1058"/>
      <c r="D45" s="1058"/>
      <c r="E45" s="1059"/>
      <c r="F45" s="1063"/>
      <c r="G45" s="1064"/>
      <c r="H45" s="1064"/>
      <c r="I45" s="1064"/>
      <c r="J45" s="1064"/>
      <c r="K45" s="1064"/>
      <c r="L45" s="1065"/>
      <c r="M45" s="1063"/>
      <c r="N45" s="1064"/>
      <c r="O45" s="1064"/>
      <c r="P45" s="1064"/>
      <c r="Q45" s="1064"/>
      <c r="R45" s="1064"/>
      <c r="S45" s="1065"/>
      <c r="T45" s="895" t="s">
        <v>165</v>
      </c>
      <c r="U45" s="896"/>
      <c r="V45" s="896"/>
      <c r="W45" s="896"/>
      <c r="X45" s="896"/>
      <c r="Y45" s="898"/>
      <c r="Z45" s="895" t="s">
        <v>166</v>
      </c>
      <c r="AA45" s="896"/>
      <c r="AB45" s="896"/>
      <c r="AC45" s="896"/>
      <c r="AD45" s="896"/>
      <c r="AE45" s="898"/>
      <c r="AF45" s="1069" t="s">
        <v>167</v>
      </c>
      <c r="AG45" s="1070"/>
      <c r="AH45" s="1070"/>
      <c r="AI45" s="1070"/>
      <c r="AJ45" s="1070"/>
      <c r="AK45" s="1070"/>
      <c r="AL45" s="1071"/>
      <c r="AM45" s="895" t="s">
        <v>168</v>
      </c>
      <c r="AN45" s="896"/>
      <c r="AO45" s="896"/>
      <c r="AP45" s="896"/>
      <c r="AQ45" s="896"/>
      <c r="AR45" s="898"/>
      <c r="AS45" s="895" t="s">
        <v>169</v>
      </c>
      <c r="AT45" s="896"/>
      <c r="AU45" s="896"/>
      <c r="AV45" s="896"/>
      <c r="AW45" s="896"/>
      <c r="AX45" s="898"/>
      <c r="AY45" s="895" t="s">
        <v>170</v>
      </c>
      <c r="AZ45" s="896"/>
      <c r="BA45" s="896"/>
      <c r="BB45" s="896"/>
      <c r="BC45" s="896"/>
      <c r="BD45" s="898"/>
      <c r="BE45" s="895" t="s">
        <v>171</v>
      </c>
      <c r="BF45" s="896"/>
      <c r="BG45" s="896"/>
      <c r="BH45" s="896"/>
      <c r="BI45" s="896"/>
      <c r="BJ45" s="898"/>
      <c r="BK45" s="1126"/>
      <c r="BL45" s="1058"/>
      <c r="BM45" s="1058"/>
      <c r="BN45" s="1058"/>
      <c r="BO45" s="1058"/>
      <c r="BP45" s="1127"/>
      <c r="BQ45" s="27"/>
      <c r="BR45" s="27"/>
      <c r="BS45" s="27"/>
    </row>
    <row r="46" spans="1:74" s="4" customFormat="1" ht="8.25" customHeight="1">
      <c r="A46" s="1053"/>
      <c r="B46" s="1054"/>
      <c r="C46" s="883" t="s">
        <v>172</v>
      </c>
      <c r="D46" s="884"/>
      <c r="E46" s="885"/>
      <c r="F46" s="1022" t="s">
        <v>58</v>
      </c>
      <c r="G46" s="1023"/>
      <c r="H46" s="1023"/>
      <c r="I46" s="1023"/>
      <c r="J46" s="1023"/>
      <c r="K46" s="1023"/>
      <c r="L46" s="1024"/>
      <c r="M46" s="1022" t="s">
        <v>58</v>
      </c>
      <c r="N46" s="1023"/>
      <c r="O46" s="1023"/>
      <c r="P46" s="1023"/>
      <c r="Q46" s="1023"/>
      <c r="R46" s="1023"/>
      <c r="S46" s="1024"/>
      <c r="T46" s="1022" t="s">
        <v>58</v>
      </c>
      <c r="U46" s="1023"/>
      <c r="V46" s="1023"/>
      <c r="W46" s="1023"/>
      <c r="X46" s="1023"/>
      <c r="Y46" s="1024"/>
      <c r="Z46" s="1022" t="s">
        <v>58</v>
      </c>
      <c r="AA46" s="1023"/>
      <c r="AB46" s="1023"/>
      <c r="AC46" s="1023"/>
      <c r="AD46" s="1023"/>
      <c r="AE46" s="1024"/>
      <c r="AF46" s="1022" t="s">
        <v>58</v>
      </c>
      <c r="AG46" s="1023"/>
      <c r="AH46" s="1023"/>
      <c r="AI46" s="1023"/>
      <c r="AJ46" s="1023"/>
      <c r="AK46" s="1023"/>
      <c r="AL46" s="1024"/>
      <c r="AM46" s="1022" t="s">
        <v>58</v>
      </c>
      <c r="AN46" s="1023"/>
      <c r="AO46" s="1023"/>
      <c r="AP46" s="1023"/>
      <c r="AQ46" s="1023"/>
      <c r="AR46" s="1024"/>
      <c r="AS46" s="1022" t="s">
        <v>58</v>
      </c>
      <c r="AT46" s="1023"/>
      <c r="AU46" s="1023"/>
      <c r="AV46" s="1023"/>
      <c r="AW46" s="1023"/>
      <c r="AX46" s="1024"/>
      <c r="AY46" s="1022" t="s">
        <v>58</v>
      </c>
      <c r="AZ46" s="1023"/>
      <c r="BA46" s="1023"/>
      <c r="BB46" s="1023"/>
      <c r="BC46" s="1023"/>
      <c r="BD46" s="1024"/>
      <c r="BE46" s="1022" t="s">
        <v>58</v>
      </c>
      <c r="BF46" s="1023"/>
      <c r="BG46" s="1023"/>
      <c r="BH46" s="1023"/>
      <c r="BI46" s="1023"/>
      <c r="BJ46" s="1024"/>
      <c r="BK46" s="1022" t="s">
        <v>58</v>
      </c>
      <c r="BL46" s="1023"/>
      <c r="BM46" s="1023"/>
      <c r="BN46" s="1023"/>
      <c r="BO46" s="1023"/>
      <c r="BP46" s="1131"/>
      <c r="BQ46" s="27"/>
      <c r="BR46" s="27"/>
      <c r="BS46" s="27"/>
      <c r="BU46" s="447">
        <f>IF(OR(M47="",T47="",Z47="",AF47="",AM47="",AS47="",AY47=""),1,0)</f>
        <v>0</v>
      </c>
      <c r="BV46" s="1118" t="str">
        <f>IF(BU46=1,"左の項目に入力漏れがあります。該当ない項目にはゼロを入力してください","")</f>
        <v/>
      </c>
    </row>
    <row r="47" spans="1:74" s="4" customFormat="1" ht="20.100000000000001" customHeight="1">
      <c r="A47" s="1053"/>
      <c r="B47" s="1054"/>
      <c r="C47" s="1126"/>
      <c r="D47" s="1058"/>
      <c r="E47" s="1059"/>
      <c r="F47" s="1031">
        <f>'様式第２号－１ (記入例)'!L60</f>
        <v>245915</v>
      </c>
      <c r="G47" s="1032"/>
      <c r="H47" s="1032"/>
      <c r="I47" s="1032"/>
      <c r="J47" s="1032"/>
      <c r="K47" s="1032"/>
      <c r="L47" s="1033"/>
      <c r="M47" s="1028">
        <v>122957</v>
      </c>
      <c r="N47" s="1029"/>
      <c r="O47" s="1029"/>
      <c r="P47" s="1029"/>
      <c r="Q47" s="1029"/>
      <c r="R47" s="1029"/>
      <c r="S47" s="1030"/>
      <c r="T47" s="1028">
        <v>122957</v>
      </c>
      <c r="U47" s="1029"/>
      <c r="V47" s="1029"/>
      <c r="W47" s="1029"/>
      <c r="X47" s="1029"/>
      <c r="Y47" s="1030"/>
      <c r="Z47" s="1028">
        <v>0</v>
      </c>
      <c r="AA47" s="1029"/>
      <c r="AB47" s="1029"/>
      <c r="AC47" s="1029"/>
      <c r="AD47" s="1029"/>
      <c r="AE47" s="1030"/>
      <c r="AF47" s="1028">
        <v>0</v>
      </c>
      <c r="AG47" s="1029"/>
      <c r="AH47" s="1029"/>
      <c r="AI47" s="1029"/>
      <c r="AJ47" s="1029"/>
      <c r="AK47" s="1029"/>
      <c r="AL47" s="1030"/>
      <c r="AM47" s="1028">
        <v>0</v>
      </c>
      <c r="AN47" s="1029"/>
      <c r="AO47" s="1029"/>
      <c r="AP47" s="1029"/>
      <c r="AQ47" s="1029"/>
      <c r="AR47" s="1030"/>
      <c r="AS47" s="1028">
        <v>0</v>
      </c>
      <c r="AT47" s="1029"/>
      <c r="AU47" s="1029"/>
      <c r="AV47" s="1029"/>
      <c r="AW47" s="1029"/>
      <c r="AX47" s="1030"/>
      <c r="AY47" s="1028">
        <v>0</v>
      </c>
      <c r="AZ47" s="1029"/>
      <c r="BA47" s="1029"/>
      <c r="BB47" s="1029"/>
      <c r="BC47" s="1029"/>
      <c r="BD47" s="1030"/>
      <c r="BE47" s="1082">
        <f>SUM(T47:BD47)</f>
        <v>122957</v>
      </c>
      <c r="BF47" s="1083"/>
      <c r="BG47" s="1083"/>
      <c r="BH47" s="1083"/>
      <c r="BI47" s="1083"/>
      <c r="BJ47" s="1084"/>
      <c r="BK47" s="1128">
        <f>SUM(F47,M47,BE47)</f>
        <v>491829</v>
      </c>
      <c r="BL47" s="1129"/>
      <c r="BM47" s="1129"/>
      <c r="BN47" s="1129"/>
      <c r="BO47" s="1129"/>
      <c r="BP47" s="1130"/>
      <c r="BQ47" s="27"/>
      <c r="BR47" s="27"/>
      <c r="BS47" s="27"/>
      <c r="BU47" s="447"/>
      <c r="BV47" s="1119"/>
    </row>
    <row r="48" spans="1:74" s="4" customFormat="1" ht="20.100000000000001" customHeight="1">
      <c r="A48" s="1053"/>
      <c r="B48" s="1054"/>
      <c r="C48" s="895"/>
      <c r="D48" s="896"/>
      <c r="E48" s="898"/>
      <c r="F48" s="1025"/>
      <c r="G48" s="1026"/>
      <c r="H48" s="1026"/>
      <c r="I48" s="1026"/>
      <c r="J48" s="1026"/>
      <c r="K48" s="1026"/>
      <c r="L48" s="1027"/>
      <c r="M48" s="1021"/>
      <c r="N48" s="1010"/>
      <c r="O48" s="1010"/>
      <c r="P48" s="1010"/>
      <c r="Q48" s="1010"/>
      <c r="R48" s="1010"/>
      <c r="S48" s="1011"/>
      <c r="T48" s="1021"/>
      <c r="U48" s="1010"/>
      <c r="V48" s="1010"/>
      <c r="W48" s="1010"/>
      <c r="X48" s="1010"/>
      <c r="Y48" s="1011"/>
      <c r="Z48" s="1021"/>
      <c r="AA48" s="1010"/>
      <c r="AB48" s="1010"/>
      <c r="AC48" s="1010"/>
      <c r="AD48" s="1010"/>
      <c r="AE48" s="1011"/>
      <c r="AF48" s="1021"/>
      <c r="AG48" s="1010"/>
      <c r="AH48" s="1010"/>
      <c r="AI48" s="1010"/>
      <c r="AJ48" s="1010"/>
      <c r="AK48" s="1010"/>
      <c r="AL48" s="1011"/>
      <c r="AM48" s="1021"/>
      <c r="AN48" s="1010"/>
      <c r="AO48" s="1010"/>
      <c r="AP48" s="1010"/>
      <c r="AQ48" s="1010"/>
      <c r="AR48" s="1011"/>
      <c r="AS48" s="1021"/>
      <c r="AT48" s="1010"/>
      <c r="AU48" s="1010"/>
      <c r="AV48" s="1010"/>
      <c r="AW48" s="1010"/>
      <c r="AX48" s="1011"/>
      <c r="AY48" s="1021"/>
      <c r="AZ48" s="1010"/>
      <c r="BA48" s="1010"/>
      <c r="BB48" s="1010"/>
      <c r="BC48" s="1010"/>
      <c r="BD48" s="1011"/>
      <c r="BE48" s="1021"/>
      <c r="BF48" s="1010"/>
      <c r="BG48" s="1010"/>
      <c r="BH48" s="1010"/>
      <c r="BI48" s="1010"/>
      <c r="BJ48" s="1011"/>
      <c r="BK48" s="1021"/>
      <c r="BL48" s="1010"/>
      <c r="BM48" s="1010"/>
      <c r="BN48" s="1010"/>
      <c r="BO48" s="1010"/>
      <c r="BP48" s="1156"/>
      <c r="BQ48" s="27"/>
      <c r="BR48" s="27"/>
      <c r="BS48" s="27"/>
      <c r="BU48" s="447">
        <f>IF(AND(OR('様式第２号－１'!BQ11=TRUE,'様式第２号－１'!BR11=TRUE),(ROUNDDOWN(('様式第２号－１'!L51+'様式第２号－１'!AH51)*'様式第２号－１'!P17,0)&lt;&gt;'様式第２号－２ (記入例)'!BK47)),1,0)</f>
        <v>1</v>
      </c>
      <c r="BV48" s="446" t="str">
        <f>IF(BU48=1,"左の総事業費の額が、様式第２号ー１の総事業費に進捗率を乗じた額と一致してません","")</f>
        <v>左の総事業費の額が、様式第２号ー１の総事業費に進捗率を乗じた額と一致してません</v>
      </c>
    </row>
    <row r="49" spans="1:82" s="4" customFormat="1" ht="20.100000000000001" customHeight="1" thickBot="1">
      <c r="A49" s="1055"/>
      <c r="B49" s="1056"/>
      <c r="C49" s="1043" t="s">
        <v>171</v>
      </c>
      <c r="D49" s="1044"/>
      <c r="E49" s="1045"/>
      <c r="F49" s="1046">
        <f>SUM(F47:L48)</f>
        <v>245915</v>
      </c>
      <c r="G49" s="1047"/>
      <c r="H49" s="1047"/>
      <c r="I49" s="1047"/>
      <c r="J49" s="1047"/>
      <c r="K49" s="1047"/>
      <c r="L49" s="1048"/>
      <c r="M49" s="1046">
        <f>SUM(M47:S48)</f>
        <v>122957</v>
      </c>
      <c r="N49" s="1047"/>
      <c r="O49" s="1047"/>
      <c r="P49" s="1047"/>
      <c r="Q49" s="1047"/>
      <c r="R49" s="1047"/>
      <c r="S49" s="1048"/>
      <c r="T49" s="1046">
        <f>SUM(T47:Y48)</f>
        <v>122957</v>
      </c>
      <c r="U49" s="1047"/>
      <c r="V49" s="1047"/>
      <c r="W49" s="1047"/>
      <c r="X49" s="1047"/>
      <c r="Y49" s="1048"/>
      <c r="Z49" s="1046">
        <f>SUM(Z47:AE48)</f>
        <v>0</v>
      </c>
      <c r="AA49" s="1047"/>
      <c r="AB49" s="1047"/>
      <c r="AC49" s="1047"/>
      <c r="AD49" s="1047"/>
      <c r="AE49" s="1048"/>
      <c r="AF49" s="1046">
        <f>SUM(AF47:AL48)</f>
        <v>0</v>
      </c>
      <c r="AG49" s="1047"/>
      <c r="AH49" s="1047"/>
      <c r="AI49" s="1047"/>
      <c r="AJ49" s="1047"/>
      <c r="AK49" s="1047"/>
      <c r="AL49" s="1048"/>
      <c r="AM49" s="1046">
        <f>SUM(AM47:AR48)</f>
        <v>0</v>
      </c>
      <c r="AN49" s="1047"/>
      <c r="AO49" s="1047"/>
      <c r="AP49" s="1047"/>
      <c r="AQ49" s="1047"/>
      <c r="AR49" s="1048"/>
      <c r="AS49" s="1046">
        <f>SUM(AS47:AX48)</f>
        <v>0</v>
      </c>
      <c r="AT49" s="1047"/>
      <c r="AU49" s="1047"/>
      <c r="AV49" s="1047"/>
      <c r="AW49" s="1047"/>
      <c r="AX49" s="1048"/>
      <c r="AY49" s="1046">
        <f>SUM(AY47:BD48)</f>
        <v>0</v>
      </c>
      <c r="AZ49" s="1047"/>
      <c r="BA49" s="1047"/>
      <c r="BB49" s="1047"/>
      <c r="BC49" s="1047"/>
      <c r="BD49" s="1048"/>
      <c r="BE49" s="1046">
        <f>SUM(BE47:BJ48)</f>
        <v>122957</v>
      </c>
      <c r="BF49" s="1047"/>
      <c r="BG49" s="1047"/>
      <c r="BH49" s="1047"/>
      <c r="BI49" s="1047"/>
      <c r="BJ49" s="1048"/>
      <c r="BK49" s="1154">
        <f>SUM(BK47:BP48)</f>
        <v>491829</v>
      </c>
      <c r="BL49" s="1047"/>
      <c r="BM49" s="1047"/>
      <c r="BN49" s="1047"/>
      <c r="BO49" s="1047"/>
      <c r="BP49" s="1155"/>
      <c r="BQ49" s="27"/>
      <c r="BR49" s="27"/>
      <c r="BS49" s="27"/>
      <c r="BU49" s="447"/>
      <c r="BV49" s="446"/>
    </row>
    <row r="50" spans="1:82" s="4" customFormat="1" ht="15" customHeight="1">
      <c r="A50" s="1034" t="s">
        <v>173</v>
      </c>
      <c r="B50" s="908"/>
      <c r="C50" s="908"/>
      <c r="D50" s="908"/>
      <c r="E50" s="908"/>
      <c r="F50" s="908"/>
      <c r="G50" s="908"/>
      <c r="H50" s="908"/>
      <c r="I50" s="908"/>
      <c r="J50" s="908"/>
      <c r="K50" s="908"/>
      <c r="L50" s="908"/>
      <c r="M50" s="908"/>
      <c r="N50" s="1035"/>
      <c r="O50" s="1038" t="s">
        <v>174</v>
      </c>
      <c r="P50" s="1039"/>
      <c r="Q50" s="1039"/>
      <c r="R50" s="1039"/>
      <c r="S50" s="1039"/>
      <c r="T50" s="1039"/>
      <c r="U50" s="1039"/>
      <c r="V50" s="1040"/>
      <c r="W50" s="1072"/>
      <c r="X50" s="1073"/>
      <c r="Y50" s="1073"/>
      <c r="Z50" s="1073"/>
      <c r="AA50" s="1073"/>
      <c r="AB50" s="1073"/>
      <c r="AC50" s="1073"/>
      <c r="AD50" s="1073"/>
      <c r="AE50" s="1073"/>
      <c r="AF50" s="1073"/>
      <c r="AG50" s="1074"/>
      <c r="AH50" s="907" t="s">
        <v>175</v>
      </c>
      <c r="AI50" s="908"/>
      <c r="AJ50" s="908"/>
      <c r="AK50" s="908"/>
      <c r="AL50" s="908"/>
      <c r="AM50" s="908"/>
      <c r="AN50" s="908"/>
      <c r="AO50" s="908"/>
      <c r="AP50" s="908"/>
      <c r="AQ50" s="908"/>
      <c r="AR50" s="908"/>
      <c r="AS50" s="908"/>
      <c r="AT50" s="908"/>
      <c r="AU50" s="908"/>
      <c r="AV50" s="1049"/>
      <c r="AW50" s="1150" t="s">
        <v>174</v>
      </c>
      <c r="AX50" s="1039"/>
      <c r="AY50" s="1039"/>
      <c r="AZ50" s="1039"/>
      <c r="BA50" s="1039"/>
      <c r="BB50" s="1039"/>
      <c r="BC50" s="1039"/>
      <c r="BD50" s="1039"/>
      <c r="BE50" s="1151"/>
      <c r="BF50" s="1078"/>
      <c r="BG50" s="1073"/>
      <c r="BH50" s="1073"/>
      <c r="BI50" s="1073"/>
      <c r="BJ50" s="1073"/>
      <c r="BK50" s="1073"/>
      <c r="BL50" s="1073"/>
      <c r="BM50" s="1073"/>
      <c r="BN50" s="1073"/>
      <c r="BO50" s="1073"/>
      <c r="BP50" s="1079"/>
      <c r="BQ50" s="55"/>
      <c r="BR50" s="55"/>
      <c r="BS50" s="55"/>
      <c r="BT50" s="5"/>
      <c r="BU50" s="303">
        <f>IF(OR(O50="",AW50=""),1,0)</f>
        <v>0</v>
      </c>
      <c r="BV50" s="330" t="str">
        <f>IF(BU50=1,"左の項目に入力漏れがあります","")</f>
        <v/>
      </c>
      <c r="BW50" s="5"/>
      <c r="BX50" s="5"/>
      <c r="BY50" s="5"/>
      <c r="BZ50" s="5"/>
      <c r="CA50" s="5"/>
      <c r="CB50" s="5"/>
      <c r="CC50" s="5"/>
      <c r="CD50" s="5"/>
    </row>
    <row r="51" spans="1:82" s="4" customFormat="1" ht="30.75" customHeight="1" thickBot="1">
      <c r="A51" s="1036"/>
      <c r="B51" s="912"/>
      <c r="C51" s="912"/>
      <c r="D51" s="912"/>
      <c r="E51" s="912"/>
      <c r="F51" s="912"/>
      <c r="G51" s="912"/>
      <c r="H51" s="912"/>
      <c r="I51" s="912"/>
      <c r="J51" s="912"/>
      <c r="K51" s="912"/>
      <c r="L51" s="912"/>
      <c r="M51" s="912"/>
      <c r="N51" s="1037"/>
      <c r="O51" s="1041"/>
      <c r="P51" s="587"/>
      <c r="Q51" s="587"/>
      <c r="R51" s="587"/>
      <c r="S51" s="587"/>
      <c r="T51" s="587"/>
      <c r="U51" s="587"/>
      <c r="V51" s="1042"/>
      <c r="W51" s="1075"/>
      <c r="X51" s="1076"/>
      <c r="Y51" s="1076"/>
      <c r="Z51" s="1076"/>
      <c r="AA51" s="1076"/>
      <c r="AB51" s="1076"/>
      <c r="AC51" s="1076"/>
      <c r="AD51" s="1076"/>
      <c r="AE51" s="1076"/>
      <c r="AF51" s="1076"/>
      <c r="AG51" s="1077"/>
      <c r="AH51" s="911"/>
      <c r="AI51" s="912"/>
      <c r="AJ51" s="912"/>
      <c r="AK51" s="912"/>
      <c r="AL51" s="912"/>
      <c r="AM51" s="912"/>
      <c r="AN51" s="912"/>
      <c r="AO51" s="912"/>
      <c r="AP51" s="912"/>
      <c r="AQ51" s="912"/>
      <c r="AR51" s="912"/>
      <c r="AS51" s="912"/>
      <c r="AT51" s="912"/>
      <c r="AU51" s="912"/>
      <c r="AV51" s="1050"/>
      <c r="AW51" s="1152"/>
      <c r="AX51" s="587"/>
      <c r="AY51" s="587"/>
      <c r="AZ51" s="587"/>
      <c r="BA51" s="587"/>
      <c r="BB51" s="587"/>
      <c r="BC51" s="587"/>
      <c r="BD51" s="587"/>
      <c r="BE51" s="1153"/>
      <c r="BF51" s="1080"/>
      <c r="BG51" s="1076"/>
      <c r="BH51" s="1076"/>
      <c r="BI51" s="1076"/>
      <c r="BJ51" s="1076"/>
      <c r="BK51" s="1076"/>
      <c r="BL51" s="1076"/>
      <c r="BM51" s="1076"/>
      <c r="BN51" s="1076"/>
      <c r="BO51" s="1076"/>
      <c r="BP51" s="1081"/>
      <c r="BQ51" s="55"/>
      <c r="BR51" s="55"/>
      <c r="BS51" s="55"/>
      <c r="BT51" s="5"/>
      <c r="BU51" s="303">
        <f>IF(OR(AND(O50="補正",W50=""),AND(AW50="補正",BF50="")),1,0)</f>
        <v>0</v>
      </c>
      <c r="BV51" s="330" t="str">
        <f>IF(BU51=1,"補正の月数を入力してください","")</f>
        <v/>
      </c>
      <c r="BW51" s="5"/>
      <c r="BX51" s="5"/>
      <c r="BY51" s="5"/>
      <c r="BZ51" s="5"/>
      <c r="CA51" s="5"/>
      <c r="CB51" s="5"/>
      <c r="CC51" s="5"/>
      <c r="CD51" s="5"/>
    </row>
  </sheetData>
  <mergeCells count="224">
    <mergeCell ref="V1:BS1"/>
    <mergeCell ref="BD2:BS3"/>
    <mergeCell ref="A3:G3"/>
    <mergeCell ref="H3:V3"/>
    <mergeCell ref="W3:AC3"/>
    <mergeCell ref="AD3:AW3"/>
    <mergeCell ref="BU3:BU4"/>
    <mergeCell ref="BV3:BV4"/>
    <mergeCell ref="A5:B12"/>
    <mergeCell ref="C5:F5"/>
    <mergeCell ref="G5:I5"/>
    <mergeCell ref="J5:L5"/>
    <mergeCell ref="M5:O5"/>
    <mergeCell ref="P5:R5"/>
    <mergeCell ref="S5:U5"/>
    <mergeCell ref="V5:X5"/>
    <mergeCell ref="G7:I7"/>
    <mergeCell ref="J7:L7"/>
    <mergeCell ref="M7:O7"/>
    <mergeCell ref="P7:R7"/>
    <mergeCell ref="S7:U7"/>
    <mergeCell ref="V7:X7"/>
    <mergeCell ref="Y7:AA7"/>
    <mergeCell ref="AZ5:BB5"/>
    <mergeCell ref="BC5:BH5"/>
    <mergeCell ref="G6:I6"/>
    <mergeCell ref="J6:L6"/>
    <mergeCell ref="M6:O6"/>
    <mergeCell ref="P6:R6"/>
    <mergeCell ref="S6:U6"/>
    <mergeCell ref="V6:X6"/>
    <mergeCell ref="Y5:AA5"/>
    <mergeCell ref="AB5:AG5"/>
    <mergeCell ref="AH5:AJ9"/>
    <mergeCell ref="AK5:AS5"/>
    <mergeCell ref="AT5:AV5"/>
    <mergeCell ref="AW5:AY5"/>
    <mergeCell ref="Y6:AA6"/>
    <mergeCell ref="AB6:AG6"/>
    <mergeCell ref="AK6:AS6"/>
    <mergeCell ref="AB7:AG7"/>
    <mergeCell ref="AK7:AS7"/>
    <mergeCell ref="AT7:AV7"/>
    <mergeCell ref="AW7:AY7"/>
    <mergeCell ref="AZ7:BB7"/>
    <mergeCell ref="BC7:BH7"/>
    <mergeCell ref="AW6:AY6"/>
    <mergeCell ref="AZ6:BB6"/>
    <mergeCell ref="BC6:BH6"/>
    <mergeCell ref="AT6:AV6"/>
    <mergeCell ref="Y9:AA9"/>
    <mergeCell ref="AB9:AG9"/>
    <mergeCell ref="AK9:BB9"/>
    <mergeCell ref="BC9:BH9"/>
    <mergeCell ref="G10:AA10"/>
    <mergeCell ref="AB10:AG10"/>
    <mergeCell ref="AB8:AG8"/>
    <mergeCell ref="AK8:BB8"/>
    <mergeCell ref="BC8:BH8"/>
    <mergeCell ref="G9:I9"/>
    <mergeCell ref="J9:L9"/>
    <mergeCell ref="M9:O9"/>
    <mergeCell ref="P9:R9"/>
    <mergeCell ref="S9:U9"/>
    <mergeCell ref="V9:X9"/>
    <mergeCell ref="G11:AA11"/>
    <mergeCell ref="AB11:AG11"/>
    <mergeCell ref="AH11:BH12"/>
    <mergeCell ref="G12:S12"/>
    <mergeCell ref="AB12:AG12"/>
    <mergeCell ref="A14:B30"/>
    <mergeCell ref="C14:K14"/>
    <mergeCell ref="L14:T14"/>
    <mergeCell ref="U14:AA14"/>
    <mergeCell ref="AB14:BS14"/>
    <mergeCell ref="C9:F12"/>
    <mergeCell ref="BI5:BS12"/>
    <mergeCell ref="C6:F8"/>
    <mergeCell ref="C20:K20"/>
    <mergeCell ref="L20:T20"/>
    <mergeCell ref="U20:Y20"/>
    <mergeCell ref="Z20:AA20"/>
    <mergeCell ref="AQ20:AT20"/>
    <mergeCell ref="AY20:BD20"/>
    <mergeCell ref="AD23:BR26"/>
    <mergeCell ref="C24:K24"/>
    <mergeCell ref="L24:T24"/>
    <mergeCell ref="U24:Y24"/>
    <mergeCell ref="Z24:AA24"/>
    <mergeCell ref="BU15:BU16"/>
    <mergeCell ref="BV15:BV16"/>
    <mergeCell ref="C16:K16"/>
    <mergeCell ref="U16:Y16"/>
    <mergeCell ref="Z16:AA16"/>
    <mergeCell ref="AQ16:AT16"/>
    <mergeCell ref="AY16:BD16"/>
    <mergeCell ref="C15:K15"/>
    <mergeCell ref="L15:T16"/>
    <mergeCell ref="U15:Y15"/>
    <mergeCell ref="Z15:AA15"/>
    <mergeCell ref="AQ15:AT15"/>
    <mergeCell ref="AY15:BD15"/>
    <mergeCell ref="AB15:AO15"/>
    <mergeCell ref="AB16:AO16"/>
    <mergeCell ref="BV18:BV19"/>
    <mergeCell ref="C19:K19"/>
    <mergeCell ref="U19:Y19"/>
    <mergeCell ref="Z19:AA19"/>
    <mergeCell ref="AQ19:AT19"/>
    <mergeCell ref="AY19:BD19"/>
    <mergeCell ref="C17:K17"/>
    <mergeCell ref="L17:T17"/>
    <mergeCell ref="U17:Y17"/>
    <mergeCell ref="Z17:AA17"/>
    <mergeCell ref="C18:K18"/>
    <mergeCell ref="L18:T19"/>
    <mergeCell ref="U18:Y18"/>
    <mergeCell ref="Z18:AA18"/>
    <mergeCell ref="AQ18:AT18"/>
    <mergeCell ref="AY18:BD18"/>
    <mergeCell ref="BU18:BU19"/>
    <mergeCell ref="C21:K21"/>
    <mergeCell ref="L21:T21"/>
    <mergeCell ref="U21:Y21"/>
    <mergeCell ref="Z21:AA21"/>
    <mergeCell ref="C22:K22"/>
    <mergeCell ref="L22:T22"/>
    <mergeCell ref="U22:Y22"/>
    <mergeCell ref="Z22:AA22"/>
    <mergeCell ref="U25:Y25"/>
    <mergeCell ref="Z25:AA25"/>
    <mergeCell ref="C26:T26"/>
    <mergeCell ref="U26:Y26"/>
    <mergeCell ref="Z26:AA26"/>
    <mergeCell ref="C27:T27"/>
    <mergeCell ref="U27:Y27"/>
    <mergeCell ref="Z27:AA27"/>
    <mergeCell ref="C23:K23"/>
    <mergeCell ref="L23:T23"/>
    <mergeCell ref="U23:Y23"/>
    <mergeCell ref="Z23:AA23"/>
    <mergeCell ref="C25:T25"/>
    <mergeCell ref="AQ29:AT29"/>
    <mergeCell ref="AY29:BD29"/>
    <mergeCell ref="C30:T30"/>
    <mergeCell ref="U30:Y30"/>
    <mergeCell ref="Z30:AA30"/>
    <mergeCell ref="AN30:AP30"/>
    <mergeCell ref="C28:T28"/>
    <mergeCell ref="U28:Y28"/>
    <mergeCell ref="Z28:AA28"/>
    <mergeCell ref="AN28:AP28"/>
    <mergeCell ref="E29:H29"/>
    <mergeCell ref="I29:T29"/>
    <mergeCell ref="U29:Y29"/>
    <mergeCell ref="Z29:AA29"/>
    <mergeCell ref="A32:BS32"/>
    <mergeCell ref="A33:BS42"/>
    <mergeCell ref="A44:B49"/>
    <mergeCell ref="C44:E45"/>
    <mergeCell ref="F44:L45"/>
    <mergeCell ref="M44:S45"/>
    <mergeCell ref="T44:BJ44"/>
    <mergeCell ref="BK44:BP45"/>
    <mergeCell ref="T45:Y45"/>
    <mergeCell ref="Z45:AE45"/>
    <mergeCell ref="AF45:AL45"/>
    <mergeCell ref="AM45:AR45"/>
    <mergeCell ref="AS45:AX45"/>
    <mergeCell ref="AY45:BD45"/>
    <mergeCell ref="BE45:BJ45"/>
    <mergeCell ref="C46:E47"/>
    <mergeCell ref="F46:L46"/>
    <mergeCell ref="M46:S46"/>
    <mergeCell ref="T46:Y46"/>
    <mergeCell ref="Z46:AE46"/>
    <mergeCell ref="C48:E48"/>
    <mergeCell ref="F48:L48"/>
    <mergeCell ref="M48:S48"/>
    <mergeCell ref="T48:Y48"/>
    <mergeCell ref="BU46:BU47"/>
    <mergeCell ref="BV46:BV47"/>
    <mergeCell ref="F47:L47"/>
    <mergeCell ref="M47:S47"/>
    <mergeCell ref="T47:Y47"/>
    <mergeCell ref="Z47:AE47"/>
    <mergeCell ref="AF47:AL47"/>
    <mergeCell ref="AM47:AR47"/>
    <mergeCell ref="AS47:AX47"/>
    <mergeCell ref="AY47:BD47"/>
    <mergeCell ref="AF46:AL46"/>
    <mergeCell ref="AM46:AR46"/>
    <mergeCell ref="AS46:AX46"/>
    <mergeCell ref="AY46:BD46"/>
    <mergeCell ref="BE46:BJ46"/>
    <mergeCell ref="BK46:BP46"/>
    <mergeCell ref="BE47:BJ47"/>
    <mergeCell ref="BK47:BP47"/>
    <mergeCell ref="Z48:AE48"/>
    <mergeCell ref="AF48:AL48"/>
    <mergeCell ref="AM48:AR48"/>
    <mergeCell ref="AS48:AX48"/>
    <mergeCell ref="AY48:BD48"/>
    <mergeCell ref="BE48:BJ48"/>
    <mergeCell ref="BK48:BP48"/>
    <mergeCell ref="BU48:BU49"/>
    <mergeCell ref="BV48:BV49"/>
    <mergeCell ref="AW50:BE51"/>
    <mergeCell ref="BF50:BP51"/>
    <mergeCell ref="AF49:AL49"/>
    <mergeCell ref="AM49:AR49"/>
    <mergeCell ref="AS49:AX49"/>
    <mergeCell ref="AY49:BD49"/>
    <mergeCell ref="BE49:BJ49"/>
    <mergeCell ref="BK49:BP49"/>
    <mergeCell ref="C49:E49"/>
    <mergeCell ref="F49:L49"/>
    <mergeCell ref="M49:S49"/>
    <mergeCell ref="T49:Y49"/>
    <mergeCell ref="Z49:AE49"/>
    <mergeCell ref="A50:N51"/>
    <mergeCell ref="O50:V51"/>
    <mergeCell ref="W50:AG51"/>
    <mergeCell ref="AH50:AV51"/>
  </mergeCells>
  <phoneticPr fontId="1"/>
  <conditionalFormatting sqref="V1">
    <cfRule type="containsText" dxfId="7" priority="1" operator="containsText" text="エラー">
      <formula>NOT(ISERROR(SEARCH("エラー",V1)))</formula>
    </cfRule>
  </conditionalFormatting>
  <conditionalFormatting sqref="W50:AG51">
    <cfRule type="expression" dxfId="6" priority="3">
      <formula>$O$50="当初"</formula>
    </cfRule>
  </conditionalFormatting>
  <conditionalFormatting sqref="AH5:BH12">
    <cfRule type="expression" dxfId="5" priority="4">
      <formula>$BT$7=0</formula>
    </cfRule>
  </conditionalFormatting>
  <conditionalFormatting sqref="BF50:BP51">
    <cfRule type="expression" dxfId="4" priority="2">
      <formula>$AW$50="当初"</formula>
    </cfRule>
  </conditionalFormatting>
  <dataValidations count="4">
    <dataValidation allowBlank="1" showInputMessage="1" showErrorMessage="1" prompt="最低基準は、定員の数値から自動計算しています。_x000a_各自治体の条例により、上記と異なる最低基準がある場合、（　）の定員数は手打ちでゼロにして、補足等で記載をお願いします。_x000a__x000a_例）乳児室・ほふく室とも3.3㎡としている場合、1.65㎡の（　）の人数を手打ちでゼロに変更し、乳児室・ほふく室とも3.3㎡としている旨を補足等の欄に記載。" sqref="AD23:BR26 AB14:BS14" xr:uid="{6BB79940-3688-4F0A-AEAD-611AE8789535}"/>
    <dataValidation type="decimal" operator="greaterThanOrEqual" allowBlank="1" showInputMessage="1" showErrorMessage="1" error="数値のみ入力してください" sqref="U15:Y16 U18:Y19 U21:Y29" xr:uid="{6E14002D-3144-4AE7-9940-182300AB7D5A}">
      <formula1>0</formula1>
    </dataValidation>
    <dataValidation type="whole" operator="greaterThanOrEqual" allowBlank="1" showInputMessage="1" showErrorMessage="1" error="整数のみ入力してください" sqref="J6:AA7 J9:AA9 AB10:AG12 AT6:BB7" xr:uid="{4EF0B6EF-959B-4CC9-809D-7482206E6F15}">
      <formula1>0</formula1>
    </dataValidation>
    <dataValidation type="whole" allowBlank="1" showInputMessage="1" showErrorMessage="1" error="整数のみ入力してください" prompt="補正の場合、何月補正か月数のみ整数で入力してください" sqref="W50:AG51 BF50:BP51" xr:uid="{B3C2F376-259F-4910-9905-238AF60BB8AF}">
      <formula1>1</formula1>
      <formula2>12</formula2>
    </dataValidation>
  </dataValidations>
  <printOptions horizontalCentered="1" verticalCentered="1"/>
  <pageMargins left="0.59055118110236227" right="0.39370078740157483" top="0.39370078740157483" bottom="0.19685039370078741" header="0.51181102362204722" footer="0.51181102362204722"/>
  <pageSetup paperSize="9" scale="78"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E5F174-C4BE-457F-A09E-D9BA19D31E42}">
          <x14:formula1>
            <xm:f>選択リスト!$T$2:$T$3</xm:f>
          </x14:formula1>
          <xm:sqref>O50:V51 AW50:BE51</xm:sqref>
        </x14:dataValidation>
        <x14:dataValidation type="list" allowBlank="1" showInputMessage="1" showErrorMessage="1" xr:uid="{E2B3BD75-FEA9-4662-AF6E-0AD687C58171}">
          <x14:formula1>
            <xm:f>選択リスト!$S$2:$S$3</xm:f>
          </x14:formula1>
          <xm:sqref>L17:T17 L20:T23 AN28:AP28 AN30:AP30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M32"/>
  <sheetViews>
    <sheetView view="pageBreakPreview" topLeftCell="A12" zoomScaleNormal="100" zoomScaleSheetLayoutView="100" workbookViewId="0">
      <selection activeCell="L12" sqref="L12"/>
    </sheetView>
  </sheetViews>
  <sheetFormatPr defaultRowHeight="18.75"/>
  <cols>
    <col min="1" max="10" width="10.625" customWidth="1"/>
    <col min="11" max="11" width="8.125" customWidth="1"/>
    <col min="13" max="13" width="39" customWidth="1"/>
  </cols>
  <sheetData>
    <row r="1" spans="1:13">
      <c r="A1" t="s">
        <v>176</v>
      </c>
      <c r="D1" s="1208" t="str">
        <f>IF(L1&gt;0,"入力内容にエラーがあります。印刷範囲外のエラーメッセージを確認し、修正してください","")</f>
        <v>入力内容にエラーがあります。印刷範囲外のエラーメッセージを確認し、修正してください</v>
      </c>
      <c r="E1" s="1208"/>
      <c r="F1" s="1208"/>
      <c r="G1" s="1208"/>
      <c r="H1" s="1208"/>
      <c r="I1" s="1208"/>
      <c r="J1" s="1208"/>
      <c r="L1" s="261">
        <f>SUM(L5:L22)</f>
        <v>2</v>
      </c>
    </row>
    <row r="3" spans="1:13" ht="30">
      <c r="A3" s="1199" t="s">
        <v>177</v>
      </c>
      <c r="B3" s="1200"/>
      <c r="C3" s="1200"/>
      <c r="D3" s="1200"/>
      <c r="E3" s="1200"/>
      <c r="F3" s="1200"/>
      <c r="G3" s="1200"/>
      <c r="H3" s="1200"/>
      <c r="I3" s="1200"/>
      <c r="J3" s="1200"/>
      <c r="L3" s="448" t="s">
        <v>514</v>
      </c>
      <c r="M3" s="477" t="s">
        <v>515</v>
      </c>
    </row>
    <row r="4" spans="1:13">
      <c r="G4" t="s">
        <v>178</v>
      </c>
      <c r="I4" s="1204" t="str">
        <f>'様式第２号－１'!AJ5&amp;'様式第２号－１'!AJ6</f>
        <v>滋賀県大津市</v>
      </c>
      <c r="J4" s="1204"/>
      <c r="L4" s="448"/>
      <c r="M4" s="477"/>
    </row>
    <row r="5" spans="1:13">
      <c r="G5" t="s">
        <v>179</v>
      </c>
      <c r="H5" s="1204" t="str">
        <f>'様式第２号－１'!AU8&amp;'様式第２号－１'!AY9</f>
        <v/>
      </c>
      <c r="I5" s="1204"/>
      <c r="J5" s="1204"/>
    </row>
    <row r="6" spans="1:13">
      <c r="G6" t="s">
        <v>180</v>
      </c>
      <c r="H6" s="1207">
        <f>'様式第２号－１'!F8</f>
        <v>0</v>
      </c>
      <c r="I6" s="1207"/>
      <c r="J6" s="1207"/>
    </row>
    <row r="8" spans="1:13">
      <c r="A8" t="s">
        <v>181</v>
      </c>
    </row>
    <row r="9" spans="1:13" ht="113.25" customHeight="1">
      <c r="B9" s="1201" t="s">
        <v>640</v>
      </c>
      <c r="C9" s="1202"/>
      <c r="D9" s="1202"/>
      <c r="E9" s="1202"/>
      <c r="F9" s="1202"/>
      <c r="G9" s="1202"/>
      <c r="H9" s="1202"/>
      <c r="I9" s="1202"/>
      <c r="J9" s="254"/>
      <c r="L9" s="303">
        <f>IF(B9="",1,0)</f>
        <v>0</v>
      </c>
      <c r="M9" s="321" t="str">
        <f>IF(L9=1,"沿革に入力漏れがあります","")</f>
        <v/>
      </c>
    </row>
    <row r="10" spans="1:13">
      <c r="A10" t="s">
        <v>182</v>
      </c>
    </row>
    <row r="11" spans="1:13" ht="25.5" customHeight="1">
      <c r="B11" s="351" t="s">
        <v>532</v>
      </c>
      <c r="C11" s="353">
        <v>1000</v>
      </c>
      <c r="D11" s="348"/>
      <c r="E11" s="352"/>
      <c r="F11" s="352" t="s">
        <v>531</v>
      </c>
      <c r="G11" s="1205">
        <v>23456789</v>
      </c>
      <c r="H11" s="1205"/>
      <c r="I11" s="1205"/>
      <c r="J11" s="1206"/>
      <c r="L11" s="303">
        <f>IF(C11="",1,0)</f>
        <v>0</v>
      </c>
      <c r="M11" s="321" t="str">
        <f>IF(L11=1,"用地面積に入力漏れがあります","")</f>
        <v/>
      </c>
    </row>
    <row r="12" spans="1:13" ht="129" customHeight="1">
      <c r="B12" s="345"/>
      <c r="C12" s="346"/>
      <c r="D12" s="346"/>
      <c r="E12" s="346"/>
      <c r="F12" s="346"/>
      <c r="G12" s="346"/>
      <c r="H12" s="346"/>
      <c r="I12" s="346"/>
      <c r="J12" s="347"/>
    </row>
    <row r="13" spans="1:13">
      <c r="B13" t="s">
        <v>183</v>
      </c>
    </row>
    <row r="14" spans="1:13">
      <c r="A14" t="s">
        <v>535</v>
      </c>
      <c r="H14" s="263" t="s">
        <v>453</v>
      </c>
      <c r="I14" s="261">
        <f>'様式第２号－２'!AB9</f>
        <v>0</v>
      </c>
      <c r="J14" t="s">
        <v>534</v>
      </c>
    </row>
    <row r="15" spans="1:13">
      <c r="A15" s="1198" t="s">
        <v>184</v>
      </c>
      <c r="B15" s="1198" t="s">
        <v>185</v>
      </c>
      <c r="C15" s="1198" t="s">
        <v>186</v>
      </c>
      <c r="D15" s="1198" t="s">
        <v>187</v>
      </c>
      <c r="E15" s="1198" t="s">
        <v>188</v>
      </c>
      <c r="F15" s="1203" t="s">
        <v>193</v>
      </c>
      <c r="G15" s="1203"/>
      <c r="H15" s="1203"/>
      <c r="I15" s="1203" t="s">
        <v>192</v>
      </c>
      <c r="J15" s="1203"/>
    </row>
    <row r="16" spans="1:13">
      <c r="A16" s="1198"/>
      <c r="B16" s="1198"/>
      <c r="C16" s="1198"/>
      <c r="D16" s="1198"/>
      <c r="E16" s="1198"/>
      <c r="F16" s="255" t="s">
        <v>189</v>
      </c>
      <c r="G16" s="255" t="s">
        <v>190</v>
      </c>
      <c r="H16" s="255" t="s">
        <v>191</v>
      </c>
      <c r="I16" s="1203"/>
      <c r="J16" s="1203"/>
    </row>
    <row r="17" spans="1:13" ht="24.75" customHeight="1">
      <c r="A17" s="377" t="s">
        <v>542</v>
      </c>
      <c r="B17" s="372"/>
      <c r="C17" s="372"/>
      <c r="D17" s="372"/>
      <c r="E17" s="379" t="s">
        <v>533</v>
      </c>
      <c r="F17" s="380"/>
      <c r="G17" s="380"/>
      <c r="H17" s="379" t="s">
        <v>378</v>
      </c>
      <c r="I17" s="372"/>
      <c r="J17" s="373"/>
    </row>
    <row r="18" spans="1:13" ht="39.950000000000003" customHeight="1">
      <c r="A18" s="354"/>
      <c r="B18" s="355"/>
      <c r="C18" s="356"/>
      <c r="D18" s="354"/>
      <c r="E18" s="369"/>
      <c r="F18" s="356"/>
      <c r="G18" s="355"/>
      <c r="H18" s="357"/>
      <c r="I18" s="1189"/>
      <c r="J18" s="1190"/>
      <c r="L18" s="255">
        <f>IF(OR(B18="",C18="",D18="",E18="",F18="",G18="",H18="",I18=""),1,0)</f>
        <v>1</v>
      </c>
      <c r="M18" s="330" t="str">
        <f>IF(L18=1,"これまでの経歴を入力してください。施設をゼロから建てる場合、各欄に「－」やゼロを入力してください","")</f>
        <v>これまでの経歴を入力してください。施設をゼロから建てる場合、各欄に「－」やゼロを入力してください</v>
      </c>
    </row>
    <row r="19" spans="1:13" ht="39.950000000000003" customHeight="1">
      <c r="A19" s="339"/>
      <c r="B19" s="340"/>
      <c r="C19" s="341"/>
      <c r="D19" s="339"/>
      <c r="E19" s="370"/>
      <c r="F19" s="341"/>
      <c r="G19" s="340"/>
      <c r="H19" s="358"/>
      <c r="I19" s="1197"/>
      <c r="J19" s="1197"/>
    </row>
    <row r="20" spans="1:13" ht="39.950000000000003" customHeight="1">
      <c r="A20" s="339"/>
      <c r="B20" s="340"/>
      <c r="C20" s="341"/>
      <c r="D20" s="339"/>
      <c r="E20" s="370"/>
      <c r="F20" s="341"/>
      <c r="G20" s="341"/>
      <c r="H20" s="360"/>
      <c r="I20" s="1197"/>
      <c r="J20" s="1197"/>
    </row>
    <row r="21" spans="1:13">
      <c r="A21" s="378" t="s">
        <v>543</v>
      </c>
      <c r="B21" s="374"/>
      <c r="C21" s="374"/>
      <c r="D21" s="374"/>
      <c r="E21" s="374"/>
      <c r="F21" s="374"/>
      <c r="G21" s="374"/>
      <c r="H21" s="375"/>
      <c r="I21" s="374"/>
      <c r="J21" s="376"/>
    </row>
    <row r="22" spans="1:13" ht="39.950000000000003" customHeight="1">
      <c r="A22" s="343"/>
      <c r="B22" s="344"/>
      <c r="C22" s="342"/>
      <c r="D22" s="343"/>
      <c r="E22" s="371"/>
      <c r="F22" s="342"/>
      <c r="G22" s="344"/>
      <c r="H22" s="359"/>
      <c r="I22" s="1196"/>
      <c r="J22" s="1196"/>
      <c r="L22" s="255">
        <f>IF(OR(B22="",C22="",D22="",E22="",F22="",G22="",H22="",I22=""),1,0)</f>
        <v>1</v>
      </c>
      <c r="M22" s="321" t="str">
        <f>IF(L22=1,"今回の整備内容を入力してください","")</f>
        <v>今回の整備内容を入力してください</v>
      </c>
    </row>
    <row r="23" spans="1:13" ht="9.9499999999999993" customHeight="1">
      <c r="A23" s="257"/>
      <c r="B23" s="258"/>
      <c r="C23" s="259"/>
      <c r="D23" s="257"/>
      <c r="E23" s="260"/>
      <c r="F23" s="259"/>
      <c r="G23" s="257"/>
      <c r="H23" s="260"/>
      <c r="I23" s="1193"/>
      <c r="J23" s="1193"/>
    </row>
    <row r="24" spans="1:13">
      <c r="A24" s="261"/>
      <c r="B24" s="262"/>
      <c r="D24" s="261"/>
      <c r="E24" s="263"/>
      <c r="G24" s="261"/>
      <c r="H24" s="263"/>
      <c r="I24" s="1192"/>
      <c r="J24" s="1192"/>
    </row>
    <row r="25" spans="1:13" ht="9.9499999999999993" customHeight="1">
      <c r="A25" s="264"/>
      <c r="B25" s="265"/>
      <c r="C25" s="266"/>
      <c r="D25" s="264"/>
      <c r="E25" s="267"/>
      <c r="F25" s="266"/>
      <c r="G25" s="264"/>
      <c r="H25" s="267"/>
      <c r="I25" s="1191"/>
      <c r="J25" s="1191"/>
    </row>
    <row r="26" spans="1:13" ht="39.950000000000003" customHeight="1">
      <c r="A26" s="255"/>
      <c r="B26" s="256" t="s">
        <v>194</v>
      </c>
      <c r="C26" s="337"/>
      <c r="D26" s="338"/>
      <c r="E26" s="370">
        <f>SUM(E18:E25)</f>
        <v>0</v>
      </c>
      <c r="F26" s="337"/>
      <c r="G26" s="338"/>
      <c r="H26" s="358">
        <f>SUM(H18:H25)</f>
        <v>0</v>
      </c>
      <c r="I26" s="1195"/>
      <c r="J26" s="1195"/>
    </row>
    <row r="27" spans="1:13">
      <c r="A27" t="s">
        <v>195</v>
      </c>
    </row>
    <row r="28" spans="1:13">
      <c r="A28" t="s">
        <v>544</v>
      </c>
    </row>
    <row r="29" spans="1:13">
      <c r="A29" t="s">
        <v>196</v>
      </c>
    </row>
    <row r="30" spans="1:13">
      <c r="A30" t="s">
        <v>197</v>
      </c>
    </row>
    <row r="32" spans="1:13" ht="90.75" customHeight="1">
      <c r="B32" s="1194"/>
      <c r="C32" s="1194"/>
      <c r="D32" s="1194"/>
      <c r="E32" s="1194"/>
      <c r="F32" s="1194"/>
      <c r="G32" s="1194"/>
      <c r="H32" s="1194"/>
      <c r="I32" s="1194"/>
    </row>
  </sheetData>
  <mergeCells count="25">
    <mergeCell ref="L3:L4"/>
    <mergeCell ref="M3:M4"/>
    <mergeCell ref="H6:J6"/>
    <mergeCell ref="I4:J4"/>
    <mergeCell ref="D1:J1"/>
    <mergeCell ref="B15:B16"/>
    <mergeCell ref="A15:A16"/>
    <mergeCell ref="A3:J3"/>
    <mergeCell ref="B9:I9"/>
    <mergeCell ref="F15:H15"/>
    <mergeCell ref="I15:J16"/>
    <mergeCell ref="E15:E16"/>
    <mergeCell ref="D15:D16"/>
    <mergeCell ref="C15:C16"/>
    <mergeCell ref="H5:J5"/>
    <mergeCell ref="G11:J11"/>
    <mergeCell ref="I18:J18"/>
    <mergeCell ref="I25:J25"/>
    <mergeCell ref="I24:J24"/>
    <mergeCell ref="I23:J23"/>
    <mergeCell ref="B32:I32"/>
    <mergeCell ref="I26:J26"/>
    <mergeCell ref="I22:J22"/>
    <mergeCell ref="I20:J20"/>
    <mergeCell ref="I19:J19"/>
  </mergeCells>
  <phoneticPr fontId="1"/>
  <conditionalFormatting sqref="D1">
    <cfRule type="containsText" dxfId="3" priority="1" operator="containsText" text="エラー">
      <formula>NOT(ISERROR(SEARCH("エラー",D1)))</formula>
    </cfRule>
  </conditionalFormatting>
  <dataValidations count="2">
    <dataValidation type="whole" operator="greaterThanOrEqual" allowBlank="1" showInputMessage="1" showErrorMessage="1" sqref="H18:H20 H22 H26" xr:uid="{3FE64C88-9709-4EB2-AC7E-231B6AD0D94C}">
      <formula1>0</formula1>
    </dataValidation>
    <dataValidation type="decimal" operator="greaterThanOrEqual" allowBlank="1" showInputMessage="1" showErrorMessage="1" error="数値のみ入力してください" sqref="E18:E20 E22 E26" xr:uid="{5B57DB2B-DCF4-4002-AD10-8A00A4B7B0CD}">
      <formula1>0</formula1>
    </dataValidation>
  </dataValidations>
  <pageMargins left="0.7" right="0.7" top="0.75" bottom="0.75" header="0.3" footer="0.3"/>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M19"/>
  <sheetViews>
    <sheetView view="pageBreakPreview" zoomScaleNormal="100" zoomScaleSheetLayoutView="100" workbookViewId="0">
      <selection activeCell="L12" sqref="L12"/>
    </sheetView>
  </sheetViews>
  <sheetFormatPr defaultRowHeight="18.75"/>
  <cols>
    <col min="13" max="13" width="45.25" customWidth="1"/>
  </cols>
  <sheetData>
    <row r="1" spans="1:13">
      <c r="A1" t="s">
        <v>199</v>
      </c>
      <c r="L1">
        <f>SUM(L8,L12)</f>
        <v>2</v>
      </c>
    </row>
    <row r="2" spans="1:13">
      <c r="C2" s="1210" t="str">
        <f>IF(L1&gt;0,"入力内容にエラーがあります。印刷範囲外のエラーメッセージを確認し、修正してください","")</f>
        <v>入力内容にエラーがあります。印刷範囲外のエラーメッセージを確認し、修正してください</v>
      </c>
      <c r="D2" s="1210"/>
      <c r="E2" s="1210"/>
      <c r="F2" s="1210"/>
      <c r="G2" s="1210"/>
      <c r="H2" s="1210"/>
      <c r="I2" s="1210"/>
      <c r="J2" s="1210"/>
    </row>
    <row r="3" spans="1:13" ht="30">
      <c r="A3" s="1199" t="s">
        <v>198</v>
      </c>
      <c r="B3" s="1200"/>
      <c r="C3" s="1200"/>
      <c r="D3" s="1200"/>
      <c r="E3" s="1200"/>
      <c r="F3" s="1200"/>
      <c r="G3" s="1200"/>
      <c r="H3" s="1200"/>
      <c r="I3" s="1200"/>
      <c r="J3" s="1200"/>
    </row>
    <row r="4" spans="1:13">
      <c r="G4" t="s">
        <v>178</v>
      </c>
      <c r="I4" t="str">
        <f>'様式第２号－１'!AJ5&amp;'様式第２号－１'!AJ6</f>
        <v>滋賀県大津市</v>
      </c>
      <c r="L4" s="448" t="s">
        <v>514</v>
      </c>
      <c r="M4" s="477" t="s">
        <v>515</v>
      </c>
    </row>
    <row r="5" spans="1:13">
      <c r="G5" t="s">
        <v>179</v>
      </c>
      <c r="H5" t="str">
        <f>'様式第２号－１'!AU8&amp;'様式第２号－１'!AY9</f>
        <v/>
      </c>
      <c r="L5" s="448"/>
      <c r="M5" s="477"/>
    </row>
    <row r="6" spans="1:13">
      <c r="G6" t="s">
        <v>180</v>
      </c>
      <c r="H6">
        <f>'様式第２号－１'!F8</f>
        <v>0</v>
      </c>
    </row>
    <row r="8" spans="1:13" ht="26.25" customHeight="1">
      <c r="A8" s="1211" t="s">
        <v>536</v>
      </c>
      <c r="B8" s="1212"/>
      <c r="C8" s="1205"/>
      <c r="D8" s="1205"/>
      <c r="E8" s="1205"/>
      <c r="F8" s="1205"/>
      <c r="G8" s="1205"/>
      <c r="H8" s="352" t="s">
        <v>537</v>
      </c>
      <c r="I8" s="350"/>
      <c r="J8" s="349" t="s">
        <v>538</v>
      </c>
      <c r="L8" s="303">
        <f>IF(OR(C8="",I8=""),1,0)</f>
        <v>1</v>
      </c>
      <c r="M8" s="321" t="str">
        <f>IF(L8=1,"左の項目に入力漏れがあります","")</f>
        <v>左の項目に入力漏れがあります</v>
      </c>
    </row>
    <row r="9" spans="1:13" ht="282.75" customHeight="1">
      <c r="A9" s="361"/>
      <c r="B9" s="336"/>
      <c r="C9" s="336"/>
      <c r="D9" s="336"/>
      <c r="E9" s="336"/>
      <c r="F9" s="336"/>
      <c r="G9" s="336"/>
      <c r="H9" s="336"/>
      <c r="I9" s="336"/>
      <c r="J9" s="362"/>
    </row>
    <row r="10" spans="1:13">
      <c r="A10" s="268"/>
      <c r="C10" t="s">
        <v>201</v>
      </c>
      <c r="H10" s="363" t="str">
        <f>'様式第２号－１'!AS15&amp;"造"&amp;'様式第２号－１'!AS14&amp;'様式第２号－１'!AU14&amp;"建"</f>
        <v>造階建</v>
      </c>
      <c r="I10" s="363"/>
      <c r="J10" s="269"/>
    </row>
    <row r="11" spans="1:13">
      <c r="A11" s="268"/>
      <c r="C11" t="s">
        <v>202</v>
      </c>
      <c r="H11" s="363" t="str">
        <f>'様式第２号－１'!AW14&amp;"㎡"</f>
        <v>㎡</v>
      </c>
      <c r="I11" s="363"/>
      <c r="J11" s="269"/>
    </row>
    <row r="12" spans="1:13">
      <c r="A12" s="268"/>
      <c r="C12" t="s">
        <v>203</v>
      </c>
      <c r="H12" s="1213"/>
      <c r="I12" s="1209"/>
      <c r="J12" s="269"/>
      <c r="L12" s="303">
        <f>IF(OR(H12="",H13=""),1,0)</f>
        <v>1</v>
      </c>
      <c r="M12" s="321" t="str">
        <f>IF(L12=1,"左の項目に入力漏れがあります","")</f>
        <v>左の項目に入力漏れがあります</v>
      </c>
    </row>
    <row r="13" spans="1:13">
      <c r="A13" s="268"/>
      <c r="C13" t="s">
        <v>204</v>
      </c>
      <c r="H13" s="1209"/>
      <c r="I13" s="1209"/>
      <c r="J13" s="269"/>
    </row>
    <row r="14" spans="1:13">
      <c r="A14" s="268"/>
      <c r="C14" t="s">
        <v>356</v>
      </c>
      <c r="H14" s="364">
        <f>'様式第２号－１'!I14</f>
        <v>0</v>
      </c>
      <c r="I14" s="363"/>
      <c r="J14" s="269"/>
    </row>
    <row r="15" spans="1:13">
      <c r="A15" s="272"/>
      <c r="B15" s="273"/>
      <c r="C15" s="273" t="s">
        <v>200</v>
      </c>
      <c r="D15" s="273"/>
      <c r="E15" s="273"/>
      <c r="F15" s="273"/>
      <c r="G15" s="273"/>
      <c r="H15" s="273"/>
      <c r="I15" s="273"/>
      <c r="J15" s="274"/>
    </row>
    <row r="16" spans="1:13">
      <c r="A16" t="s">
        <v>208</v>
      </c>
    </row>
    <row r="17" spans="1:1">
      <c r="A17" t="s">
        <v>205</v>
      </c>
    </row>
    <row r="18" spans="1:1">
      <c r="A18" t="s">
        <v>206</v>
      </c>
    </row>
    <row r="19" spans="1:1">
      <c r="A19" t="s">
        <v>207</v>
      </c>
    </row>
  </sheetData>
  <mergeCells count="8">
    <mergeCell ref="H13:I13"/>
    <mergeCell ref="L4:L5"/>
    <mergeCell ref="M4:M5"/>
    <mergeCell ref="C2:J2"/>
    <mergeCell ref="A3:J3"/>
    <mergeCell ref="A8:B8"/>
    <mergeCell ref="C8:G8"/>
    <mergeCell ref="H12:I12"/>
  </mergeCells>
  <phoneticPr fontId="1"/>
  <conditionalFormatting sqref="C2:J2">
    <cfRule type="containsText" dxfId="2" priority="1" operator="containsText" text="エラー">
      <formula>NOT(ISERROR(SEARCH("エラー",C2)))</formula>
    </cfRule>
  </conditionalFormatting>
  <printOptions horizontalCentered="1"/>
  <pageMargins left="0.70866141732283472" right="0.70866141732283472" top="0.74803149606299213" bottom="0.74803149606299213"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M18"/>
  <sheetViews>
    <sheetView view="pageBreakPreview" topLeftCell="A9" zoomScaleNormal="100" zoomScaleSheetLayoutView="100" workbookViewId="0">
      <selection activeCell="L12" sqref="L12"/>
    </sheetView>
  </sheetViews>
  <sheetFormatPr defaultRowHeight="18.75"/>
  <cols>
    <col min="2" max="2" width="10.625" customWidth="1"/>
    <col min="8" max="8" width="15.375" bestFit="1" customWidth="1"/>
    <col min="9" max="9" width="9.375" bestFit="1" customWidth="1"/>
    <col min="13" max="13" width="33.25" customWidth="1"/>
  </cols>
  <sheetData>
    <row r="1" spans="1:13">
      <c r="A1" t="s">
        <v>352</v>
      </c>
    </row>
    <row r="2" spans="1:13">
      <c r="C2" s="1210" t="str">
        <f>IF(L2&gt;0,"入力内容にエラーがあります。印刷範囲外のエラーメッセージを確認し、修正してください","")</f>
        <v>入力内容にエラーがあります。印刷範囲外のエラーメッセージを確認し、修正してください</v>
      </c>
      <c r="D2" s="1210"/>
      <c r="E2" s="1210"/>
      <c r="F2" s="1210"/>
      <c r="G2" s="1210"/>
      <c r="H2" s="1210"/>
      <c r="I2" s="1210"/>
      <c r="J2" s="1210"/>
      <c r="L2">
        <f>L8</f>
        <v>1</v>
      </c>
    </row>
    <row r="3" spans="1:13" ht="30">
      <c r="A3" s="1199" t="s">
        <v>353</v>
      </c>
      <c r="B3" s="1200"/>
      <c r="C3" s="1200"/>
      <c r="D3" s="1200"/>
      <c r="E3" s="1200"/>
      <c r="F3" s="1200"/>
      <c r="G3" s="1200"/>
      <c r="H3" s="1200"/>
      <c r="I3" s="1200"/>
      <c r="J3" s="1200"/>
    </row>
    <row r="4" spans="1:13">
      <c r="F4" t="s">
        <v>178</v>
      </c>
      <c r="H4" s="1207" t="str">
        <f>'様式第２号－１'!AJ5&amp;'様式第２号－１'!AJ6</f>
        <v>滋賀県大津市</v>
      </c>
      <c r="I4" s="1207"/>
      <c r="J4" s="1207"/>
    </row>
    <row r="5" spans="1:13">
      <c r="F5" t="s">
        <v>179</v>
      </c>
      <c r="H5" s="1207" t="str">
        <f>'様式第２号－１'!AU8&amp;'様式第２号－１'!AY9</f>
        <v/>
      </c>
      <c r="I5" s="1207"/>
      <c r="J5" s="1207"/>
    </row>
    <row r="6" spans="1:13">
      <c r="F6" t="s">
        <v>180</v>
      </c>
      <c r="H6" s="1207">
        <f>'様式第２号－１'!F8</f>
        <v>0</v>
      </c>
      <c r="I6" s="1207"/>
      <c r="J6" s="1207"/>
      <c r="L6" s="448" t="s">
        <v>514</v>
      </c>
      <c r="M6" s="477" t="s">
        <v>515</v>
      </c>
    </row>
    <row r="7" spans="1:13">
      <c r="L7" s="448"/>
      <c r="M7" s="477"/>
    </row>
    <row r="8" spans="1:13" ht="31.5" customHeight="1">
      <c r="A8" s="1211" t="s">
        <v>536</v>
      </c>
      <c r="B8" s="1212"/>
      <c r="C8" s="1205"/>
      <c r="D8" s="1205"/>
      <c r="E8" s="1205"/>
      <c r="F8" s="1205"/>
      <c r="G8" s="1205"/>
      <c r="H8" s="352" t="s">
        <v>537</v>
      </c>
      <c r="I8" s="350"/>
      <c r="J8" s="349" t="s">
        <v>538</v>
      </c>
      <c r="L8" s="303">
        <f>IF(OR(C8="",I8=""),1,0)</f>
        <v>1</v>
      </c>
      <c r="M8" s="321" t="str">
        <f>IF(L8=1,"左の項目に入力漏れがあります","")</f>
        <v>左の項目に入力漏れがあります</v>
      </c>
    </row>
    <row r="9" spans="1:13" ht="275.25" customHeight="1">
      <c r="A9" s="365"/>
      <c r="B9" s="366"/>
      <c r="C9" s="366"/>
      <c r="D9" s="366"/>
      <c r="E9" s="366"/>
      <c r="F9" s="366"/>
      <c r="G9" s="366"/>
      <c r="H9" s="366"/>
      <c r="I9" s="366"/>
      <c r="J9" s="367"/>
    </row>
    <row r="10" spans="1:13">
      <c r="A10" s="268"/>
      <c r="C10" t="s">
        <v>201</v>
      </c>
      <c r="H10" s="263" t="str">
        <f>'様式第２号－１'!BG15&amp;'様式第２号－１'!BN15&amp;'様式第２号－１'!BG14&amp;'様式第２号－１'!BI14&amp;"建"</f>
        <v>造階建</v>
      </c>
      <c r="J10" s="269"/>
    </row>
    <row r="11" spans="1:13">
      <c r="A11" s="268"/>
      <c r="C11" t="s">
        <v>202</v>
      </c>
      <c r="H11" s="263" t="str">
        <f>'様式第２号－１'!BK14&amp;'様式第２号－１'!BN14</f>
        <v>㎡</v>
      </c>
      <c r="J11" s="269"/>
    </row>
    <row r="12" spans="1:13">
      <c r="A12" s="268"/>
      <c r="C12" t="s">
        <v>354</v>
      </c>
      <c r="H12" s="270">
        <f>'様式第２号－１'!BC19</f>
        <v>0</v>
      </c>
      <c r="J12" s="269"/>
    </row>
    <row r="13" spans="1:13">
      <c r="A13" s="268"/>
      <c r="C13" t="s">
        <v>355</v>
      </c>
      <c r="H13" s="270">
        <f>'様式第２号－１'!BC20</f>
        <v>0</v>
      </c>
      <c r="J13" s="269"/>
    </row>
    <row r="14" spans="1:13">
      <c r="A14" s="268"/>
      <c r="C14" t="s">
        <v>356</v>
      </c>
      <c r="H14" s="271">
        <f>'様式第２号－１'!AA14</f>
        <v>0</v>
      </c>
      <c r="J14" s="269"/>
    </row>
    <row r="15" spans="1:13">
      <c r="A15" s="272"/>
      <c r="B15" s="273"/>
      <c r="C15" s="273" t="s">
        <v>200</v>
      </c>
      <c r="D15" s="273"/>
      <c r="E15" s="273"/>
      <c r="F15" s="273"/>
      <c r="G15" s="273"/>
      <c r="H15" s="273"/>
      <c r="I15" s="273"/>
      <c r="J15" s="274"/>
    </row>
    <row r="16" spans="1:13">
      <c r="A16" t="s">
        <v>208</v>
      </c>
    </row>
    <row r="17" spans="1:10" ht="39.75" customHeight="1">
      <c r="A17" s="1204" t="str">
        <f>"　　　２　他の社会福祉施設等（他省庁所管施設を含む。）との合築の場合には、全体の平面図を必ず添付"&amp;CHAR(10)&amp;"　　　　し、各々設備の帰属を施設ごとに区分すること。"</f>
        <v>　　　２　他の社会福祉施設等（他省庁所管施設を含む。）との合築の場合には、全体の平面図を必ず添付
　　　　し、各々設備の帰属を施設ごとに区分すること。</v>
      </c>
      <c r="B17" s="1204"/>
      <c r="C17" s="1204"/>
      <c r="D17" s="1204"/>
      <c r="E17" s="1204"/>
      <c r="F17" s="1204"/>
      <c r="G17" s="1204"/>
      <c r="H17" s="1204"/>
      <c r="I17" s="1204"/>
      <c r="J17" s="1204"/>
    </row>
    <row r="18" spans="1:10">
      <c r="A18" t="s">
        <v>357</v>
      </c>
    </row>
  </sheetData>
  <mergeCells count="10">
    <mergeCell ref="L6:L7"/>
    <mergeCell ref="M6:M7"/>
    <mergeCell ref="A3:J3"/>
    <mergeCell ref="A17:J17"/>
    <mergeCell ref="C2:J2"/>
    <mergeCell ref="H6:J6"/>
    <mergeCell ref="H5:J5"/>
    <mergeCell ref="H4:J4"/>
    <mergeCell ref="A8:B8"/>
    <mergeCell ref="C8:G8"/>
  </mergeCells>
  <phoneticPr fontId="1"/>
  <conditionalFormatting sqref="C2:J2">
    <cfRule type="containsText" dxfId="1" priority="1" operator="containsText" text="エラー">
      <formula>NOT(ISERROR(SEARCH("エラー",C2)))</formula>
    </cfRule>
  </conditionalFormatting>
  <pageMargins left="0.7" right="0.7" top="0.75" bottom="0.75" header="0.3" footer="0.3"/>
  <pageSetup paperSize="9"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J12"/>
  <sheetViews>
    <sheetView view="pageBreakPreview" zoomScaleNormal="100" zoomScaleSheetLayoutView="100" workbookViewId="0">
      <selection activeCell="I11" sqref="I11"/>
    </sheetView>
  </sheetViews>
  <sheetFormatPr defaultRowHeight="13.5"/>
  <cols>
    <col min="1" max="1" width="22.125" style="1" customWidth="1"/>
    <col min="2" max="3" width="9" style="1"/>
    <col min="4" max="4" width="15.75" style="1" customWidth="1"/>
    <col min="5" max="5" width="9" style="1"/>
    <col min="6" max="8" width="11.625" style="1" customWidth="1"/>
    <col min="9" max="16384" width="9" style="1"/>
  </cols>
  <sheetData>
    <row r="1" spans="1:10">
      <c r="A1" s="1" t="s">
        <v>7</v>
      </c>
    </row>
    <row r="4" spans="1:10" ht="14.25" customHeight="1">
      <c r="A4" s="1214" t="s">
        <v>450</v>
      </c>
      <c r="B4" s="1214"/>
      <c r="C4" s="1214"/>
      <c r="D4" s="1214"/>
      <c r="E4" s="1214"/>
      <c r="F4" s="1214"/>
      <c r="G4" s="1214"/>
      <c r="H4" s="1214"/>
      <c r="I4" s="1214"/>
      <c r="J4" s="275"/>
    </row>
    <row r="5" spans="1:10" ht="14.25" customHeight="1">
      <c r="A5" s="275"/>
      <c r="B5" s="275"/>
      <c r="C5" s="275"/>
      <c r="D5" s="275"/>
      <c r="E5" s="275"/>
      <c r="F5" s="275"/>
      <c r="G5" s="275"/>
      <c r="H5" s="275"/>
      <c r="I5" s="275"/>
      <c r="J5" s="275"/>
    </row>
    <row r="6" spans="1:10" ht="14.25" customHeight="1">
      <c r="A6" s="275"/>
      <c r="B6" s="275"/>
      <c r="C6" s="275"/>
      <c r="D6" s="275"/>
      <c r="E6" s="275"/>
      <c r="F6" s="275"/>
      <c r="G6" s="276" t="str">
        <f>"市町村名："&amp;'様式第２号－１'!AJ5&amp;'様式第２号－１'!AJ6</f>
        <v>市町村名：滋賀県大津市</v>
      </c>
      <c r="H6" s="276"/>
      <c r="I6" s="275"/>
      <c r="J6" s="275"/>
    </row>
    <row r="7" spans="1:10" ht="14.25" customHeight="1">
      <c r="A7" s="275"/>
      <c r="B7" s="275"/>
      <c r="C7" s="275"/>
      <c r="D7" s="275"/>
      <c r="E7" s="275"/>
      <c r="F7" s="275"/>
      <c r="G7" s="275"/>
      <c r="H7" s="275"/>
      <c r="I7" s="275"/>
      <c r="J7" s="275"/>
    </row>
    <row r="9" spans="1:10" ht="14.25" thickBot="1">
      <c r="A9" s="1" t="s">
        <v>8</v>
      </c>
      <c r="H9" s="1" t="s">
        <v>432</v>
      </c>
    </row>
    <row r="10" spans="1:10" ht="31.5" customHeight="1" thickTop="1" thickBot="1">
      <c r="A10" s="277" t="s">
        <v>0</v>
      </c>
      <c r="B10" s="278" t="s">
        <v>2</v>
      </c>
      <c r="C10" s="278" t="s">
        <v>3</v>
      </c>
      <c r="D10" s="278" t="s">
        <v>1</v>
      </c>
      <c r="E10" s="278" t="s">
        <v>4</v>
      </c>
      <c r="F10" s="278" t="s">
        <v>9</v>
      </c>
      <c r="G10" s="278" t="s">
        <v>5</v>
      </c>
      <c r="H10" s="279" t="s">
        <v>6</v>
      </c>
      <c r="I10" s="280" t="s">
        <v>442</v>
      </c>
      <c r="J10" s="281"/>
    </row>
    <row r="11" spans="1:10" ht="89.25" customHeight="1" thickTop="1" thickBot="1">
      <c r="A11" s="398">
        <f>'様式第２号－１'!F8</f>
        <v>0</v>
      </c>
      <c r="B11" s="399" t="str">
        <f>'様式第２号－１'!N6</f>
        <v>保育所</v>
      </c>
      <c r="C11" s="399" t="str">
        <f>'様式第２号－１'!AU8&amp;'様式第２号－１'!AY9</f>
        <v/>
      </c>
      <c r="D11" s="412">
        <f>'様式第２号－１'!X10</f>
        <v>0</v>
      </c>
      <c r="E11" s="399">
        <f>'様式第２号－１'!F12</f>
        <v>0</v>
      </c>
      <c r="F11" s="400">
        <f>'様式第２号－１'!L49+'様式第２号－１'!AH49</f>
        <v>0</v>
      </c>
      <c r="G11" s="400">
        <f>'様式第２号－１'!L60</f>
        <v>0</v>
      </c>
      <c r="H11" s="401" t="str">
        <f>"今年度"&amp;CHAR(10)&amp;"工事進捗率 "&amp;CHAR(10)&amp;TEXT('様式第２号－１'!P17,"0.0%")</f>
        <v>今年度
工事進捗率 
100.0%</v>
      </c>
      <c r="I11" s="402">
        <f>'様式第２号－１'!BE54</f>
        <v>0</v>
      </c>
      <c r="J11" s="282"/>
    </row>
    <row r="12" spans="1:10" ht="14.25" thickTop="1"/>
  </sheetData>
  <mergeCells count="1">
    <mergeCell ref="A4:I4"/>
  </mergeCells>
  <phoneticPr fontId="1"/>
  <pageMargins left="0.7" right="0.7" top="0.75" bottom="0.75" header="0.3" footer="0.3"/>
  <pageSetup paperSize="9" scale="6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2:J34"/>
  <sheetViews>
    <sheetView view="pageBreakPreview" zoomScale="110" zoomScaleNormal="100" zoomScaleSheetLayoutView="110" workbookViewId="0">
      <selection activeCell="Q21" sqref="Q21"/>
    </sheetView>
  </sheetViews>
  <sheetFormatPr defaultRowHeight="18.75"/>
  <sheetData>
    <row r="2" spans="1:10">
      <c r="A2" s="2" t="s">
        <v>10</v>
      </c>
    </row>
    <row r="4" spans="1:10">
      <c r="A4" s="3" t="s">
        <v>11</v>
      </c>
    </row>
    <row r="6" spans="1:10">
      <c r="A6" t="s">
        <v>12</v>
      </c>
    </row>
    <row r="7" spans="1:10" ht="18.75" customHeight="1">
      <c r="A7" s="1215" t="s">
        <v>665</v>
      </c>
      <c r="B7" s="1216"/>
      <c r="C7" s="1216"/>
      <c r="D7" s="1216"/>
      <c r="E7" s="1216"/>
      <c r="F7" s="1216"/>
      <c r="G7" s="1216"/>
      <c r="H7" s="1216"/>
      <c r="I7" s="1216"/>
      <c r="J7" s="1216"/>
    </row>
    <row r="8" spans="1:10">
      <c r="A8" s="1216"/>
      <c r="B8" s="1216"/>
      <c r="C8" s="1216"/>
      <c r="D8" s="1216"/>
      <c r="E8" s="1216"/>
      <c r="F8" s="1216"/>
      <c r="G8" s="1216"/>
      <c r="H8" s="1216"/>
      <c r="I8" s="1216"/>
      <c r="J8" s="1216"/>
    </row>
    <row r="9" spans="1:10">
      <c r="A9" s="1216"/>
      <c r="B9" s="1216"/>
      <c r="C9" s="1216"/>
      <c r="D9" s="1216"/>
      <c r="E9" s="1216"/>
      <c r="F9" s="1216"/>
      <c r="G9" s="1216"/>
      <c r="H9" s="1216"/>
      <c r="I9" s="1216"/>
      <c r="J9" s="1216"/>
    </row>
    <row r="10" spans="1:10">
      <c r="A10" s="1216"/>
      <c r="B10" s="1216"/>
      <c r="C10" s="1216"/>
      <c r="D10" s="1216"/>
      <c r="E10" s="1216"/>
      <c r="F10" s="1216"/>
      <c r="G10" s="1216"/>
      <c r="H10" s="1216"/>
      <c r="I10" s="1216"/>
      <c r="J10" s="1216"/>
    </row>
    <row r="11" spans="1:10">
      <c r="A11" s="1216"/>
      <c r="B11" s="1216"/>
      <c r="C11" s="1216"/>
      <c r="D11" s="1216"/>
      <c r="E11" s="1216"/>
      <c r="F11" s="1216"/>
      <c r="G11" s="1216"/>
      <c r="H11" s="1216"/>
      <c r="I11" s="1216"/>
      <c r="J11" s="1216"/>
    </row>
    <row r="12" spans="1:10">
      <c r="A12" s="1216"/>
      <c r="B12" s="1216"/>
      <c r="C12" s="1216"/>
      <c r="D12" s="1216"/>
      <c r="E12" s="1216"/>
      <c r="F12" s="1216"/>
      <c r="G12" s="1216"/>
      <c r="H12" s="1216"/>
      <c r="I12" s="1216"/>
      <c r="J12" s="1216"/>
    </row>
    <row r="13" spans="1:10">
      <c r="A13" s="1216"/>
      <c r="B13" s="1216"/>
      <c r="C13" s="1216"/>
      <c r="D13" s="1216"/>
      <c r="E13" s="1216"/>
      <c r="F13" s="1216"/>
      <c r="G13" s="1216"/>
      <c r="H13" s="1216"/>
      <c r="I13" s="1216"/>
      <c r="J13" s="1216"/>
    </row>
    <row r="14" spans="1:10">
      <c r="A14" s="1216"/>
      <c r="B14" s="1216"/>
      <c r="C14" s="1216"/>
      <c r="D14" s="1216"/>
      <c r="E14" s="1216"/>
      <c r="F14" s="1216"/>
      <c r="G14" s="1216"/>
      <c r="H14" s="1216"/>
      <c r="I14" s="1216"/>
      <c r="J14" s="1216"/>
    </row>
    <row r="15" spans="1:10">
      <c r="A15" s="1216"/>
      <c r="B15" s="1216"/>
      <c r="C15" s="1216"/>
      <c r="D15" s="1216"/>
      <c r="E15" s="1216"/>
      <c r="F15" s="1216"/>
      <c r="G15" s="1216"/>
      <c r="H15" s="1216"/>
      <c r="I15" s="1216"/>
      <c r="J15" s="1216"/>
    </row>
    <row r="16" spans="1:10">
      <c r="A16" s="1216"/>
      <c r="B16" s="1216"/>
      <c r="C16" s="1216"/>
      <c r="D16" s="1216"/>
      <c r="E16" s="1216"/>
      <c r="F16" s="1216"/>
      <c r="G16" s="1216"/>
      <c r="H16" s="1216"/>
      <c r="I16" s="1216"/>
      <c r="J16" s="1216"/>
    </row>
    <row r="17" spans="1:10">
      <c r="A17" s="1216"/>
      <c r="B17" s="1216"/>
      <c r="C17" s="1216"/>
      <c r="D17" s="1216"/>
      <c r="E17" s="1216"/>
      <c r="F17" s="1216"/>
      <c r="G17" s="1216"/>
      <c r="H17" s="1216"/>
      <c r="I17" s="1216"/>
      <c r="J17" s="1216"/>
    </row>
    <row r="18" spans="1:10">
      <c r="A18" s="1216"/>
      <c r="B18" s="1216"/>
      <c r="C18" s="1216"/>
      <c r="D18" s="1216"/>
      <c r="E18" s="1216"/>
      <c r="F18" s="1216"/>
      <c r="G18" s="1216"/>
      <c r="H18" s="1216"/>
      <c r="I18" s="1216"/>
      <c r="J18" s="1216"/>
    </row>
    <row r="19" spans="1:10">
      <c r="A19" s="1216"/>
      <c r="B19" s="1216"/>
      <c r="C19" s="1216"/>
      <c r="D19" s="1216"/>
      <c r="E19" s="1216"/>
      <c r="F19" s="1216"/>
      <c r="G19" s="1216"/>
      <c r="H19" s="1216"/>
      <c r="I19" s="1216"/>
      <c r="J19" s="1216"/>
    </row>
    <row r="20" spans="1:10">
      <c r="A20" s="1216"/>
      <c r="B20" s="1216"/>
      <c r="C20" s="1216"/>
      <c r="D20" s="1216"/>
      <c r="E20" s="1216"/>
      <c r="F20" s="1216"/>
      <c r="G20" s="1216"/>
      <c r="H20" s="1216"/>
      <c r="I20" s="1216"/>
      <c r="J20" s="1216"/>
    </row>
    <row r="21" spans="1:10">
      <c r="A21" s="1216"/>
      <c r="B21" s="1216"/>
      <c r="C21" s="1216"/>
      <c r="D21" s="1216"/>
      <c r="E21" s="1216"/>
      <c r="F21" s="1216"/>
      <c r="G21" s="1216"/>
      <c r="H21" s="1216"/>
      <c r="I21" s="1216"/>
      <c r="J21" s="1216"/>
    </row>
    <row r="22" spans="1:10">
      <c r="A22" s="1216"/>
      <c r="B22" s="1216"/>
      <c r="C22" s="1216"/>
      <c r="D22" s="1216"/>
      <c r="E22" s="1216"/>
      <c r="F22" s="1216"/>
      <c r="G22" s="1216"/>
      <c r="H22" s="1216"/>
      <c r="I22" s="1216"/>
      <c r="J22" s="1216"/>
    </row>
    <row r="23" spans="1:10">
      <c r="A23" s="1216"/>
      <c r="B23" s="1216"/>
      <c r="C23" s="1216"/>
      <c r="D23" s="1216"/>
      <c r="E23" s="1216"/>
      <c r="F23" s="1216"/>
      <c r="G23" s="1216"/>
      <c r="H23" s="1216"/>
      <c r="I23" s="1216"/>
      <c r="J23" s="1216"/>
    </row>
    <row r="24" spans="1:10">
      <c r="A24" s="1216"/>
      <c r="B24" s="1216"/>
      <c r="C24" s="1216"/>
      <c r="D24" s="1216"/>
      <c r="E24" s="1216"/>
      <c r="F24" s="1216"/>
      <c r="G24" s="1216"/>
      <c r="H24" s="1216"/>
      <c r="I24" s="1216"/>
      <c r="J24" s="1216"/>
    </row>
    <row r="25" spans="1:10">
      <c r="A25" s="1216"/>
      <c r="B25" s="1216"/>
      <c r="C25" s="1216"/>
      <c r="D25" s="1216"/>
      <c r="E25" s="1216"/>
      <c r="F25" s="1216"/>
      <c r="G25" s="1216"/>
      <c r="H25" s="1216"/>
      <c r="I25" s="1216"/>
      <c r="J25" s="1216"/>
    </row>
    <row r="26" spans="1:10">
      <c r="A26" s="1216"/>
      <c r="B26" s="1216"/>
      <c r="C26" s="1216"/>
      <c r="D26" s="1216"/>
      <c r="E26" s="1216"/>
      <c r="F26" s="1216"/>
      <c r="G26" s="1216"/>
      <c r="H26" s="1216"/>
      <c r="I26" s="1216"/>
      <c r="J26" s="1216"/>
    </row>
    <row r="27" spans="1:10">
      <c r="A27" s="1216"/>
      <c r="B27" s="1216"/>
      <c r="C27" s="1216"/>
      <c r="D27" s="1216"/>
      <c r="E27" s="1216"/>
      <c r="F27" s="1216"/>
      <c r="G27" s="1216"/>
      <c r="H27" s="1216"/>
      <c r="I27" s="1216"/>
      <c r="J27" s="1216"/>
    </row>
    <row r="28" spans="1:10">
      <c r="A28" s="1216"/>
      <c r="B28" s="1216"/>
      <c r="C28" s="1216"/>
      <c r="D28" s="1216"/>
      <c r="E28" s="1216"/>
      <c r="F28" s="1216"/>
      <c r="G28" s="1216"/>
      <c r="H28" s="1216"/>
      <c r="I28" s="1216"/>
      <c r="J28" s="1216"/>
    </row>
    <row r="29" spans="1:10">
      <c r="A29" s="1216"/>
      <c r="B29" s="1216"/>
      <c r="C29" s="1216"/>
      <c r="D29" s="1216"/>
      <c r="E29" s="1216"/>
      <c r="F29" s="1216"/>
      <c r="G29" s="1216"/>
      <c r="H29" s="1216"/>
      <c r="I29" s="1216"/>
      <c r="J29" s="1216"/>
    </row>
    <row r="30" spans="1:10">
      <c r="A30" s="1216"/>
      <c r="B30" s="1216"/>
      <c r="C30" s="1216"/>
      <c r="D30" s="1216"/>
      <c r="E30" s="1216"/>
      <c r="F30" s="1216"/>
      <c r="G30" s="1216"/>
      <c r="H30" s="1216"/>
      <c r="I30" s="1216"/>
      <c r="J30" s="1216"/>
    </row>
    <row r="31" spans="1:10">
      <c r="A31" s="1216"/>
      <c r="B31" s="1216"/>
      <c r="C31" s="1216"/>
      <c r="D31" s="1216"/>
      <c r="E31" s="1216"/>
      <c r="F31" s="1216"/>
      <c r="G31" s="1216"/>
      <c r="H31" s="1216"/>
      <c r="I31" s="1216"/>
      <c r="J31" s="1216"/>
    </row>
    <row r="32" spans="1:10">
      <c r="A32" s="1216"/>
      <c r="B32" s="1216"/>
      <c r="C32" s="1216"/>
      <c r="D32" s="1216"/>
      <c r="E32" s="1216"/>
      <c r="F32" s="1216"/>
      <c r="G32" s="1216"/>
      <c r="H32" s="1216"/>
      <c r="I32" s="1216"/>
      <c r="J32" s="1216"/>
    </row>
    <row r="33" spans="1:10">
      <c r="A33" s="1216"/>
      <c r="B33" s="1216"/>
      <c r="C33" s="1216"/>
      <c r="D33" s="1216"/>
      <c r="E33" s="1216"/>
      <c r="F33" s="1216"/>
      <c r="G33" s="1216"/>
      <c r="H33" s="1216"/>
      <c r="I33" s="1216"/>
      <c r="J33" s="1216"/>
    </row>
    <row r="34" spans="1:10">
      <c r="A34" s="1216"/>
      <c r="B34" s="1216"/>
      <c r="C34" s="1216"/>
      <c r="D34" s="1216"/>
      <c r="E34" s="1216"/>
      <c r="F34" s="1216"/>
      <c r="G34" s="1216"/>
      <c r="H34" s="1216"/>
      <c r="I34" s="1216"/>
      <c r="J34" s="1216"/>
    </row>
  </sheetData>
  <mergeCells count="1">
    <mergeCell ref="A7:J34"/>
  </mergeCells>
  <phoneticPr fontId="1"/>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I103"/>
  <sheetViews>
    <sheetView topLeftCell="AJ1" workbookViewId="0">
      <selection activeCell="AT5" sqref="AT5"/>
    </sheetView>
  </sheetViews>
  <sheetFormatPr defaultRowHeight="18.75"/>
  <cols>
    <col min="7" max="7" width="13.25" customWidth="1"/>
    <col min="13" max="14" width="9.625" customWidth="1"/>
    <col min="35" max="38" width="9" style="292"/>
    <col min="54" max="54" width="12.25" bestFit="1" customWidth="1"/>
    <col min="56" max="57" width="9" style="292"/>
    <col min="58" max="58" width="12.25" style="292" bestFit="1" customWidth="1"/>
    <col min="59" max="60" width="9" style="292"/>
  </cols>
  <sheetData>
    <row r="1" spans="1:61">
      <c r="A1" s="1219" t="s">
        <v>636</v>
      </c>
      <c r="B1" s="1219" t="s">
        <v>284</v>
      </c>
      <c r="C1" s="1219" t="s">
        <v>285</v>
      </c>
      <c r="D1" s="1219" t="s">
        <v>286</v>
      </c>
      <c r="E1" s="1218" t="s">
        <v>281</v>
      </c>
      <c r="F1" s="1218" t="s">
        <v>287</v>
      </c>
      <c r="G1" s="1218" t="s">
        <v>288</v>
      </c>
      <c r="H1" s="1219" t="s">
        <v>289</v>
      </c>
      <c r="I1" s="1225" t="s">
        <v>290</v>
      </c>
      <c r="J1" s="1229" t="s">
        <v>406</v>
      </c>
      <c r="K1" s="1232" t="s">
        <v>291</v>
      </c>
      <c r="L1" s="1222" t="s">
        <v>434</v>
      </c>
      <c r="M1" s="1232" t="s">
        <v>407</v>
      </c>
      <c r="N1" s="1222" t="s">
        <v>408</v>
      </c>
      <c r="O1" s="1217" t="s">
        <v>436</v>
      </c>
      <c r="P1" s="1217" t="s">
        <v>437</v>
      </c>
      <c r="Q1" s="1217" t="s">
        <v>438</v>
      </c>
      <c r="R1" s="1217" t="s">
        <v>447</v>
      </c>
      <c r="S1" s="1217"/>
      <c r="T1" s="1217"/>
      <c r="U1" s="1217"/>
      <c r="V1" s="1217"/>
      <c r="W1" s="1217"/>
      <c r="X1" s="1217" t="s">
        <v>448</v>
      </c>
      <c r="Y1" s="1217"/>
      <c r="Z1" s="1217"/>
      <c r="AA1" s="1217"/>
      <c r="AB1" s="1217"/>
      <c r="AC1" s="1217"/>
      <c r="AD1" s="1217" t="s">
        <v>292</v>
      </c>
      <c r="AE1" s="1217"/>
      <c r="AF1" s="1217" t="s">
        <v>435</v>
      </c>
      <c r="AG1" s="1217"/>
      <c r="AH1" s="1217"/>
      <c r="AI1" s="1219" t="s">
        <v>452</v>
      </c>
      <c r="AJ1" s="1219"/>
      <c r="AK1" s="1219"/>
      <c r="AL1" s="1219"/>
      <c r="AM1" s="1218" t="s">
        <v>293</v>
      </c>
      <c r="AN1" s="1218" t="s">
        <v>294</v>
      </c>
      <c r="AO1" s="1218" t="s">
        <v>295</v>
      </c>
      <c r="AP1" s="1218" t="s">
        <v>657</v>
      </c>
      <c r="AQ1" s="1226" t="s">
        <v>369</v>
      </c>
      <c r="AR1" s="1221" t="s">
        <v>296</v>
      </c>
      <c r="AS1" s="1218" t="s">
        <v>297</v>
      </c>
      <c r="AT1" s="1218" t="s">
        <v>298</v>
      </c>
      <c r="AU1" s="1218" t="s">
        <v>299</v>
      </c>
      <c r="AV1" s="1218" t="s">
        <v>300</v>
      </c>
      <c r="AW1" s="1226" t="s">
        <v>301</v>
      </c>
      <c r="AX1" s="1226" t="s">
        <v>302</v>
      </c>
      <c r="AY1" s="1226" t="s">
        <v>446</v>
      </c>
      <c r="AZ1" s="1226" t="s">
        <v>644</v>
      </c>
      <c r="BA1" s="1218" t="s">
        <v>660</v>
      </c>
      <c r="BB1" s="1218" t="s">
        <v>303</v>
      </c>
      <c r="BC1" s="1218" t="s">
        <v>304</v>
      </c>
      <c r="BD1" s="422"/>
      <c r="BE1" s="423"/>
      <c r="BF1" s="1218" t="s">
        <v>783</v>
      </c>
      <c r="BG1" s="1218" t="s">
        <v>666</v>
      </c>
      <c r="BH1" s="1218" t="s">
        <v>667</v>
      </c>
      <c r="BI1" s="418"/>
    </row>
    <row r="2" spans="1:61">
      <c r="A2" s="1219"/>
      <c r="B2" s="1219"/>
      <c r="C2" s="1219"/>
      <c r="D2" s="1219"/>
      <c r="E2" s="1218"/>
      <c r="F2" s="1218"/>
      <c r="G2" s="1218"/>
      <c r="H2" s="1219"/>
      <c r="I2" s="1225"/>
      <c r="J2" s="1230"/>
      <c r="K2" s="1232"/>
      <c r="L2" s="1223"/>
      <c r="M2" s="1232"/>
      <c r="N2" s="1223"/>
      <c r="O2" s="1217"/>
      <c r="P2" s="1217"/>
      <c r="Q2" s="1217"/>
      <c r="R2" s="1217"/>
      <c r="S2" s="1217"/>
      <c r="T2" s="1217"/>
      <c r="U2" s="1217"/>
      <c r="V2" s="1217"/>
      <c r="W2" s="1217"/>
      <c r="X2" s="1217"/>
      <c r="Y2" s="1217"/>
      <c r="Z2" s="1217"/>
      <c r="AA2" s="1217"/>
      <c r="AB2" s="1217"/>
      <c r="AC2" s="1217"/>
      <c r="AD2" s="1217"/>
      <c r="AE2" s="1217"/>
      <c r="AF2" s="1217"/>
      <c r="AG2" s="1217"/>
      <c r="AH2" s="1217"/>
      <c r="AI2" s="1219" t="s">
        <v>453</v>
      </c>
      <c r="AJ2" s="1219"/>
      <c r="AK2" s="1219" t="s">
        <v>454</v>
      </c>
      <c r="AL2" s="1219"/>
      <c r="AM2" s="1218"/>
      <c r="AN2" s="1218"/>
      <c r="AO2" s="1218"/>
      <c r="AP2" s="1218"/>
      <c r="AQ2" s="1227"/>
      <c r="AR2" s="1221"/>
      <c r="AS2" s="1218"/>
      <c r="AT2" s="1218"/>
      <c r="AU2" s="1218"/>
      <c r="AV2" s="1218"/>
      <c r="AW2" s="1227"/>
      <c r="AX2" s="1227"/>
      <c r="AY2" s="1227"/>
      <c r="AZ2" s="1227"/>
      <c r="BA2" s="1218"/>
      <c r="BB2" s="1218"/>
      <c r="BC2" s="1218"/>
      <c r="BD2" s="424" t="s">
        <v>658</v>
      </c>
      <c r="BE2" s="424" t="s">
        <v>668</v>
      </c>
      <c r="BF2" s="1218"/>
      <c r="BG2" s="1218"/>
      <c r="BH2" s="1218"/>
      <c r="BI2" s="418"/>
    </row>
    <row r="3" spans="1:61">
      <c r="A3" s="1219"/>
      <c r="B3" s="1219"/>
      <c r="C3" s="1219"/>
      <c r="D3" s="1219"/>
      <c r="E3" s="1218"/>
      <c r="F3" s="1218"/>
      <c r="G3" s="1218"/>
      <c r="H3" s="1219"/>
      <c r="I3" s="1225"/>
      <c r="J3" s="1231"/>
      <c r="K3" s="1232"/>
      <c r="L3" s="1224"/>
      <c r="M3" s="1232"/>
      <c r="N3" s="1224"/>
      <c r="O3" s="1217"/>
      <c r="P3" s="1217"/>
      <c r="Q3" s="1217"/>
      <c r="R3" s="204" t="s">
        <v>305</v>
      </c>
      <c r="S3" s="204" t="s">
        <v>306</v>
      </c>
      <c r="T3" s="204" t="s">
        <v>307</v>
      </c>
      <c r="U3" s="204" t="s">
        <v>308</v>
      </c>
      <c r="V3" s="204" t="s">
        <v>309</v>
      </c>
      <c r="W3" s="204" t="s">
        <v>310</v>
      </c>
      <c r="X3" s="204" t="s">
        <v>305</v>
      </c>
      <c r="Y3" s="204" t="s">
        <v>306</v>
      </c>
      <c r="Z3" s="204" t="s">
        <v>307</v>
      </c>
      <c r="AA3" s="204" t="s">
        <v>308</v>
      </c>
      <c r="AB3" s="204" t="s">
        <v>309</v>
      </c>
      <c r="AC3" s="204" t="s">
        <v>310</v>
      </c>
      <c r="AD3" s="204" t="s">
        <v>311</v>
      </c>
      <c r="AE3" s="204" t="s">
        <v>312</v>
      </c>
      <c r="AF3" s="204" t="s">
        <v>313</v>
      </c>
      <c r="AG3" s="204" t="s">
        <v>314</v>
      </c>
      <c r="AH3" s="204" t="s">
        <v>315</v>
      </c>
      <c r="AI3" s="287" t="s">
        <v>455</v>
      </c>
      <c r="AJ3" s="287" t="s">
        <v>456</v>
      </c>
      <c r="AK3" s="287" t="s">
        <v>455</v>
      </c>
      <c r="AL3" s="287" t="s">
        <v>456</v>
      </c>
      <c r="AM3" s="1218"/>
      <c r="AN3" s="1218"/>
      <c r="AO3" s="1218"/>
      <c r="AP3" s="1218"/>
      <c r="AQ3" s="1228"/>
      <c r="AR3" s="1221"/>
      <c r="AS3" s="1218"/>
      <c r="AT3" s="1218"/>
      <c r="AU3" s="1218"/>
      <c r="AV3" s="1218"/>
      <c r="AW3" s="1228"/>
      <c r="AX3" s="1228"/>
      <c r="AY3" s="1228"/>
      <c r="AZ3" s="1228"/>
      <c r="BA3" s="1218"/>
      <c r="BB3" s="1218"/>
      <c r="BC3" s="1218"/>
      <c r="BD3" s="425"/>
      <c r="BE3" s="425"/>
      <c r="BF3" s="1218"/>
      <c r="BG3" s="1218"/>
      <c r="BH3" s="1218"/>
      <c r="BI3" s="418"/>
    </row>
    <row r="4" spans="1:61" ht="1.5" hidden="1" customHeight="1">
      <c r="A4" s="287"/>
      <c r="B4" s="287"/>
      <c r="C4" s="287"/>
      <c r="D4" s="287"/>
      <c r="E4" s="284"/>
      <c r="F4" s="284"/>
      <c r="G4" s="284"/>
      <c r="H4" s="287"/>
      <c r="I4" s="290"/>
      <c r="J4" s="291"/>
      <c r="K4" s="288"/>
      <c r="L4" s="289"/>
      <c r="M4" s="288"/>
      <c r="N4" s="289"/>
      <c r="O4" s="204"/>
      <c r="P4" s="204"/>
      <c r="Q4" s="204"/>
      <c r="R4" s="204"/>
      <c r="S4" s="204"/>
      <c r="T4" s="204"/>
      <c r="U4" s="204"/>
      <c r="V4" s="204"/>
      <c r="W4" s="204"/>
      <c r="X4" s="204"/>
      <c r="Y4" s="204"/>
      <c r="Z4" s="204"/>
      <c r="AA4" s="204"/>
      <c r="AB4" s="204"/>
      <c r="AC4" s="204"/>
      <c r="AD4" s="204"/>
      <c r="AE4" s="204"/>
      <c r="AF4" s="204"/>
      <c r="AG4" s="204"/>
      <c r="AH4" s="204"/>
      <c r="AI4" s="287"/>
      <c r="AJ4" s="287"/>
      <c r="AK4" s="287"/>
      <c r="AL4" s="287"/>
      <c r="AM4" s="284"/>
      <c r="AN4" s="284"/>
      <c r="AO4" s="284"/>
      <c r="AP4" s="284"/>
      <c r="AQ4" s="284"/>
      <c r="AR4" s="286"/>
      <c r="AS4" s="284"/>
      <c r="AT4" s="284"/>
      <c r="AU4" s="284"/>
      <c r="AV4" s="284"/>
      <c r="AW4" s="285"/>
      <c r="AX4" s="285"/>
      <c r="AY4" s="285"/>
      <c r="AZ4" s="285"/>
      <c r="BA4" s="284"/>
      <c r="BB4" s="284"/>
      <c r="BC4" s="284"/>
      <c r="BD4" s="205"/>
      <c r="BE4" s="205"/>
      <c r="BF4" s="205"/>
      <c r="BG4" s="205"/>
      <c r="BH4" s="205"/>
    </row>
    <row r="5" spans="1:61">
      <c r="A5" s="228"/>
      <c r="B5" s="228" t="str">
        <f>'様式第２号－１'!AJ5</f>
        <v>滋賀県</v>
      </c>
      <c r="C5" s="229" t="str">
        <f>'様式第２号－１'!AJ6</f>
        <v>大津市</v>
      </c>
      <c r="D5" s="230" t="str">
        <f>B5&amp;"-"&amp;C5</f>
        <v>滋賀県-大津市</v>
      </c>
      <c r="E5" s="205" t="str">
        <f>'様式第２号－１'!N6</f>
        <v>保育所</v>
      </c>
      <c r="F5" s="205">
        <f>'様式第２号－１'!F8</f>
        <v>0</v>
      </c>
      <c r="G5" s="205" t="str">
        <f>'様式第２号－１'!AU8&amp;"　"&amp;'様式第２号－１'!AY9</f>
        <v>　</v>
      </c>
      <c r="H5" s="229">
        <f>'様式第２号－１'!F12</f>
        <v>0</v>
      </c>
      <c r="I5" s="231">
        <f>'様式第２号－１'!L49+'様式第２号－１'!AH49</f>
        <v>0</v>
      </c>
      <c r="J5" s="231">
        <f>'様式第２号－１'!L47</f>
        <v>0</v>
      </c>
      <c r="K5" s="232">
        <f>'様式第２号－１'!L60</f>
        <v>0</v>
      </c>
      <c r="L5" s="232">
        <f>'様式第２号－１'!AM16</f>
        <v>0</v>
      </c>
      <c r="M5" s="233">
        <f>'様式第２号－１'!BF13</f>
        <v>0</v>
      </c>
      <c r="N5" s="233">
        <f>'様式第２号－１'!BK13</f>
        <v>0</v>
      </c>
      <c r="O5" s="234">
        <f>SUM(R5:W5)</f>
        <v>0</v>
      </c>
      <c r="P5" s="234">
        <f>SUM(X5:AC5)</f>
        <v>0</v>
      </c>
      <c r="Q5" s="234">
        <f>P5-O5</f>
        <v>0</v>
      </c>
      <c r="R5" s="234">
        <f>'様式第２号－２'!J6</f>
        <v>0</v>
      </c>
      <c r="S5" s="234">
        <f>'様式第２号－２'!M6</f>
        <v>0</v>
      </c>
      <c r="T5" s="234">
        <f>'様式第２号－２'!P6</f>
        <v>0</v>
      </c>
      <c r="U5" s="234">
        <f>'様式第２号－２'!S6</f>
        <v>0</v>
      </c>
      <c r="V5" s="234">
        <f>'様式第２号－２'!V6</f>
        <v>0</v>
      </c>
      <c r="W5" s="234">
        <f>'様式第２号－２'!Y6</f>
        <v>0</v>
      </c>
      <c r="X5" s="234">
        <f>'様式第２号－２'!J9</f>
        <v>0</v>
      </c>
      <c r="Y5" s="234">
        <f>'様式第２号－２'!M9</f>
        <v>0</v>
      </c>
      <c r="Z5" s="234">
        <f>'様式第２号－２'!P9</f>
        <v>0</v>
      </c>
      <c r="AA5" s="234">
        <f>'様式第２号－２'!S9</f>
        <v>0</v>
      </c>
      <c r="AB5" s="234">
        <f>'様式第２号－２'!V9</f>
        <v>0</v>
      </c>
      <c r="AC5" s="234">
        <f>'様式第２号－２'!Y9</f>
        <v>0</v>
      </c>
      <c r="AD5" s="234">
        <f>'様式第２号－２'!AT6</f>
        <v>10</v>
      </c>
      <c r="AE5" s="234">
        <f>'様式第２号－２'!AT7</f>
        <v>10</v>
      </c>
      <c r="AF5" s="234">
        <f>X5-R5</f>
        <v>0</v>
      </c>
      <c r="AG5" s="234">
        <f>(Y5+Z5)-(S5+T5)</f>
        <v>0</v>
      </c>
      <c r="AH5" s="234">
        <f>(AA5+AB5+AC5-AE5)-(U5+V5+W5-AD5)</f>
        <v>0</v>
      </c>
      <c r="AI5" s="293" t="s">
        <v>512</v>
      </c>
      <c r="AJ5" s="293" t="s">
        <v>512</v>
      </c>
      <c r="AK5" s="293" t="s">
        <v>512</v>
      </c>
      <c r="AL5" s="293" t="s">
        <v>512</v>
      </c>
      <c r="AM5" s="205">
        <f>'様式第２号－１'!BE52</f>
        <v>0</v>
      </c>
      <c r="AN5" s="205">
        <f>'様式第２号－１'!BI52</f>
        <v>0</v>
      </c>
      <c r="AO5" s="205">
        <f>'様式第２号－１'!BM52</f>
        <v>0</v>
      </c>
      <c r="AP5" s="205" t="str">
        <f>IF('様式第２号－１'!BE41="○","○","×")</f>
        <v>×</v>
      </c>
      <c r="AQ5" s="205">
        <f>'様式第２号－１'!BE56</f>
        <v>0</v>
      </c>
      <c r="AR5" s="205">
        <f>'様式第２号－１'!BE59</f>
        <v>0</v>
      </c>
      <c r="AS5" s="205">
        <f>'様式第２号－１'!BE47</f>
        <v>0</v>
      </c>
      <c r="AT5" s="205">
        <f>'様式第２号－１'!BE49</f>
        <v>0</v>
      </c>
      <c r="AU5" s="205">
        <f>様式第１号!I11</f>
        <v>0</v>
      </c>
      <c r="AV5" s="205" t="str">
        <f>IF(COUNT(AW5:BA5)=1,"単年度",IF(COUNT(AW5:BA5)=2,"２か年",IF(COUNT(AW5:BA5)=3,"３か年",IF(COUNT(AW5:BA5)=4,"４か年",IF(COUNT(AW5:BA5)=5,"５か年","")))))</f>
        <v>単年度</v>
      </c>
      <c r="AW5" s="223" t="str">
        <f>IF('様式第２号－１'!F17=0,"",'様式第２号－１'!F17)</f>
        <v/>
      </c>
      <c r="AX5" s="223" t="str">
        <f>IF('様式第２号－１'!K17=0,"",'様式第２号－１'!K17)</f>
        <v/>
      </c>
      <c r="AY5" s="223">
        <f>'様式第２号－１'!P17</f>
        <v>1</v>
      </c>
      <c r="AZ5" s="223" t="str">
        <f>IF('様式第２号－１'!U17=0,"",'様式第２号－１'!U17)</f>
        <v/>
      </c>
      <c r="BA5" s="223" t="str">
        <f>IF('様式第２号－１'!Z17=0,"",'様式第２号－１'!Z17)</f>
        <v/>
      </c>
      <c r="BB5" s="227">
        <f>'様式第２号－１'!BC20</f>
        <v>0</v>
      </c>
      <c r="BC5" s="205"/>
      <c r="BD5" s="205"/>
      <c r="BE5" s="205"/>
      <c r="BF5" s="227">
        <f>'様式第２号－１'!BC18</f>
        <v>0</v>
      </c>
      <c r="BG5" s="205"/>
      <c r="BH5" s="205"/>
    </row>
    <row r="6" spans="1:61">
      <c r="A6" s="304"/>
      <c r="B6" s="304"/>
      <c r="C6" s="305"/>
      <c r="D6" s="306"/>
      <c r="E6" s="307"/>
      <c r="F6" s="307"/>
      <c r="G6" s="307"/>
      <c r="H6" s="305"/>
      <c r="I6" s="308"/>
      <c r="J6" s="308"/>
      <c r="K6" s="309"/>
      <c r="L6" s="309"/>
      <c r="M6" s="310"/>
      <c r="N6" s="310"/>
      <c r="O6" s="311"/>
      <c r="P6" s="311"/>
      <c r="Q6" s="311"/>
      <c r="R6" s="311"/>
      <c r="S6" s="311"/>
      <c r="T6" s="311"/>
      <c r="U6" s="311"/>
      <c r="V6" s="311"/>
      <c r="W6" s="311"/>
      <c r="X6" s="311"/>
      <c r="Y6" s="311"/>
      <c r="Z6" s="311"/>
      <c r="AA6" s="311"/>
      <c r="AB6" s="311"/>
      <c r="AC6" s="311"/>
      <c r="AD6" s="311"/>
      <c r="AE6" s="311"/>
      <c r="AF6" s="311"/>
      <c r="AG6" s="311"/>
      <c r="AH6" s="311"/>
      <c r="AI6" s="312"/>
      <c r="AJ6" s="312"/>
      <c r="AK6" s="312"/>
      <c r="AL6" s="312"/>
      <c r="AM6" s="307"/>
      <c r="AN6" s="307"/>
      <c r="AO6" s="307"/>
      <c r="AP6" s="307"/>
      <c r="AQ6" s="307"/>
      <c r="AR6" s="307"/>
      <c r="AS6" s="307"/>
      <c r="AT6" s="307"/>
      <c r="AU6" s="307"/>
      <c r="AV6" s="307"/>
      <c r="AW6" s="313"/>
      <c r="AX6" s="313"/>
      <c r="AY6" s="313"/>
      <c r="AZ6" s="313"/>
      <c r="BA6" s="313"/>
      <c r="BB6" s="314"/>
      <c r="BC6" s="307"/>
      <c r="BD6" s="428"/>
      <c r="BE6" s="428"/>
      <c r="BF6" s="428"/>
      <c r="BG6" s="428"/>
      <c r="BH6" s="428"/>
    </row>
    <row r="7" spans="1:61">
      <c r="A7" s="304"/>
      <c r="B7" s="304"/>
      <c r="C7" s="305"/>
      <c r="D7" s="306"/>
      <c r="E7" s="307"/>
      <c r="F7" s="307"/>
      <c r="G7" s="307"/>
      <c r="H7" s="305"/>
      <c r="I7" s="308"/>
      <c r="J7" s="308"/>
      <c r="K7" s="309"/>
      <c r="L7" s="309"/>
      <c r="M7" s="310"/>
      <c r="N7" s="310"/>
      <c r="O7" s="311"/>
      <c r="P7" s="311"/>
      <c r="Q7" s="311"/>
      <c r="R7" s="311"/>
      <c r="S7" s="311"/>
      <c r="T7" s="311"/>
      <c r="U7" s="311"/>
      <c r="V7" s="311"/>
      <c r="W7" s="311"/>
      <c r="X7" s="311"/>
      <c r="Y7" s="311"/>
      <c r="Z7" s="311"/>
      <c r="AA7" s="311"/>
      <c r="AB7" s="311"/>
      <c r="AC7" s="311"/>
      <c r="AD7" s="311"/>
      <c r="AE7" s="311"/>
      <c r="AF7" s="311"/>
      <c r="AG7" s="311"/>
      <c r="AH7" s="311"/>
      <c r="AI7" s="312"/>
      <c r="AJ7" s="312"/>
      <c r="AK7" s="312"/>
      <c r="AL7" s="312"/>
      <c r="AM7" s="307"/>
      <c r="AN7" s="307"/>
      <c r="AO7" s="307"/>
      <c r="AP7" s="307"/>
      <c r="AQ7" s="307"/>
      <c r="AR7" s="307"/>
      <c r="AS7" s="307"/>
      <c r="AT7" s="307"/>
      <c r="AU7" s="307"/>
      <c r="AV7" s="307"/>
      <c r="AW7" s="313"/>
      <c r="AX7" s="313"/>
      <c r="AY7" s="313"/>
      <c r="AZ7" s="313"/>
      <c r="BA7" s="313"/>
      <c r="BB7" s="314"/>
      <c r="BC7" s="307"/>
      <c r="BD7" s="307"/>
      <c r="BE7" s="307"/>
      <c r="BF7" s="307"/>
      <c r="BG7" s="307"/>
      <c r="BH7" s="307"/>
    </row>
    <row r="8" spans="1:61" ht="24">
      <c r="C8" s="1220"/>
      <c r="D8" s="1220"/>
      <c r="E8" s="1220"/>
      <c r="F8" s="1220"/>
      <c r="G8" s="1220"/>
      <c r="H8" s="1220"/>
      <c r="I8" s="1220"/>
      <c r="J8" s="1220"/>
      <c r="K8" s="1220"/>
      <c r="L8" s="1220"/>
      <c r="M8" s="1220"/>
      <c r="N8" s="1220"/>
      <c r="O8" s="1220"/>
      <c r="P8" s="1220"/>
      <c r="BD8" s="307"/>
      <c r="BE8" s="307"/>
      <c r="BF8" s="307"/>
      <c r="BG8" s="307"/>
      <c r="BH8" s="307"/>
    </row>
    <row r="9" spans="1:61" ht="24">
      <c r="C9" s="1220" t="s">
        <v>457</v>
      </c>
      <c r="D9" s="1220"/>
      <c r="E9" s="1220"/>
      <c r="F9" s="1220"/>
      <c r="G9" s="1220"/>
      <c r="H9" s="1220"/>
      <c r="I9" s="1220"/>
      <c r="J9" s="1220"/>
      <c r="K9" s="1220"/>
      <c r="L9" s="1220"/>
      <c r="M9" s="1220"/>
      <c r="N9" s="1220"/>
      <c r="O9" s="1220"/>
      <c r="P9" s="1220"/>
      <c r="BD9" s="307"/>
      <c r="BE9" s="307"/>
      <c r="BF9" s="307"/>
      <c r="BG9" s="307"/>
      <c r="BH9" s="307"/>
    </row>
    <row r="10" spans="1:61" s="292" customFormat="1" ht="30" customHeight="1">
      <c r="A10" s="440" t="s">
        <v>764</v>
      </c>
      <c r="B10" s="430"/>
      <c r="C10" s="430"/>
      <c r="D10" s="430"/>
      <c r="E10" s="441"/>
      <c r="F10" s="434"/>
      <c r="O10" s="431"/>
      <c r="AW10" s="432"/>
      <c r="AX10" s="432"/>
    </row>
    <row r="11" spans="1:61" s="292" customFormat="1" ht="65.25" customHeight="1">
      <c r="A11" s="429" t="s">
        <v>511</v>
      </c>
      <c r="B11" s="1233" t="s">
        <v>786</v>
      </c>
      <c r="C11" s="1233"/>
      <c r="D11" s="430"/>
      <c r="E11" s="1236" t="s">
        <v>669</v>
      </c>
      <c r="F11" s="1236"/>
      <c r="G11" s="1236"/>
      <c r="H11" s="1236"/>
      <c r="I11" s="1236"/>
      <c r="J11" s="1236"/>
      <c r="O11" s="431"/>
      <c r="AW11" s="432"/>
      <c r="AX11" s="432"/>
    </row>
    <row r="12" spans="1:61" s="292" customFormat="1" ht="39.950000000000003" customHeight="1">
      <c r="A12" s="429" t="s">
        <v>670</v>
      </c>
      <c r="B12" s="1234" t="s">
        <v>671</v>
      </c>
      <c r="C12" s="1234"/>
      <c r="D12" s="433"/>
      <c r="E12" s="434" t="s">
        <v>672</v>
      </c>
      <c r="F12" s="434"/>
      <c r="O12" s="431"/>
      <c r="AW12" s="432"/>
      <c r="AX12" s="432"/>
    </row>
    <row r="13" spans="1:61" s="292" customFormat="1" ht="39.950000000000003" customHeight="1">
      <c r="A13" s="429" t="s">
        <v>673</v>
      </c>
      <c r="B13" s="1234" t="s">
        <v>674</v>
      </c>
      <c r="C13" s="1234"/>
      <c r="D13" s="433"/>
      <c r="E13" s="434" t="s">
        <v>675</v>
      </c>
      <c r="F13" s="434"/>
      <c r="O13" s="431"/>
      <c r="AW13" s="432"/>
      <c r="AX13" s="432"/>
    </row>
    <row r="14" spans="1:61" s="292" customFormat="1" ht="39.950000000000003" customHeight="1">
      <c r="A14" s="429" t="s">
        <v>676</v>
      </c>
      <c r="B14" s="1234" t="s">
        <v>677</v>
      </c>
      <c r="C14" s="1234"/>
      <c r="D14" s="433"/>
      <c r="E14" s="434" t="s">
        <v>678</v>
      </c>
      <c r="F14" s="434"/>
      <c r="O14" s="431"/>
      <c r="AW14" s="432"/>
      <c r="AX14" s="432"/>
    </row>
    <row r="15" spans="1:61" s="292" customFormat="1" ht="39.950000000000003" customHeight="1">
      <c r="A15" s="429" t="s">
        <v>679</v>
      </c>
      <c r="B15" s="1234" t="s">
        <v>680</v>
      </c>
      <c r="C15" s="1234"/>
      <c r="D15" s="433"/>
      <c r="E15" s="434" t="s">
        <v>681</v>
      </c>
      <c r="F15" s="434"/>
      <c r="O15" s="431"/>
      <c r="AW15" s="432"/>
      <c r="AX15" s="432"/>
    </row>
    <row r="16" spans="1:61" s="292" customFormat="1" ht="39.950000000000003" customHeight="1">
      <c r="A16" s="429" t="s">
        <v>682</v>
      </c>
      <c r="B16" s="1234" t="s">
        <v>683</v>
      </c>
      <c r="C16" s="1234"/>
      <c r="D16" s="433"/>
      <c r="E16" s="434" t="s">
        <v>684</v>
      </c>
      <c r="F16" s="434"/>
      <c r="O16" s="431"/>
      <c r="AW16" s="432"/>
      <c r="AX16" s="432"/>
    </row>
    <row r="17" spans="1:50" s="292" customFormat="1" ht="39.950000000000003" customHeight="1">
      <c r="A17" s="429" t="s">
        <v>685</v>
      </c>
      <c r="B17" s="1234" t="s">
        <v>686</v>
      </c>
      <c r="C17" s="1234"/>
      <c r="D17" s="433"/>
      <c r="E17" s="434" t="s">
        <v>687</v>
      </c>
      <c r="F17" s="434"/>
      <c r="O17" s="431"/>
      <c r="AW17" s="432"/>
      <c r="AX17" s="432"/>
    </row>
    <row r="18" spans="1:50" s="292" customFormat="1" ht="39.950000000000003" customHeight="1">
      <c r="A18" s="429" t="s">
        <v>688</v>
      </c>
      <c r="B18" s="1234" t="s">
        <v>689</v>
      </c>
      <c r="C18" s="1234"/>
      <c r="D18" s="433"/>
      <c r="E18" s="434" t="s">
        <v>690</v>
      </c>
      <c r="F18" s="434"/>
      <c r="O18" s="431"/>
      <c r="AW18" s="432"/>
      <c r="AX18" s="432"/>
    </row>
    <row r="19" spans="1:50" s="292" customFormat="1" ht="39.950000000000003" customHeight="1">
      <c r="A19" s="429" t="s">
        <v>691</v>
      </c>
      <c r="B19" s="1234" t="s">
        <v>692</v>
      </c>
      <c r="C19" s="1234"/>
      <c r="D19" s="433"/>
      <c r="E19" s="434" t="s">
        <v>693</v>
      </c>
      <c r="F19" s="434"/>
      <c r="O19" s="431"/>
      <c r="AW19" s="432"/>
      <c r="AX19" s="432"/>
    </row>
    <row r="20" spans="1:50" s="292" customFormat="1" ht="39.950000000000003" customHeight="1">
      <c r="A20" s="429" t="s">
        <v>694</v>
      </c>
      <c r="B20" s="1234" t="s">
        <v>695</v>
      </c>
      <c r="C20" s="1234"/>
      <c r="D20" s="433"/>
      <c r="E20" s="434" t="s">
        <v>696</v>
      </c>
      <c r="F20" s="434"/>
      <c r="O20" s="431"/>
      <c r="AW20" s="432"/>
      <c r="AX20" s="432"/>
    </row>
    <row r="21" spans="1:50" s="292" customFormat="1" ht="39.950000000000003" customHeight="1">
      <c r="A21" s="429" t="s">
        <v>697</v>
      </c>
      <c r="B21" s="1234" t="s">
        <v>698</v>
      </c>
      <c r="C21" s="1234"/>
      <c r="D21" s="433"/>
      <c r="E21" s="434" t="s">
        <v>699</v>
      </c>
      <c r="F21" s="434"/>
      <c r="O21" s="431"/>
      <c r="AW21" s="432"/>
      <c r="AX21" s="432"/>
    </row>
    <row r="22" spans="1:50" s="292" customFormat="1" ht="39.950000000000003" customHeight="1">
      <c r="A22" s="429" t="s">
        <v>700</v>
      </c>
      <c r="B22" s="1234" t="s">
        <v>701</v>
      </c>
      <c r="C22" s="1234"/>
      <c r="D22" s="433"/>
      <c r="E22" s="434" t="s">
        <v>702</v>
      </c>
      <c r="F22" s="434"/>
      <c r="O22" s="431"/>
      <c r="AW22" s="432"/>
      <c r="AX22" s="432"/>
    </row>
    <row r="23" spans="1:50" s="292" customFormat="1" ht="39.950000000000003" customHeight="1">
      <c r="A23" s="429" t="s">
        <v>703</v>
      </c>
      <c r="B23" s="1234" t="s">
        <v>704</v>
      </c>
      <c r="C23" s="1234"/>
      <c r="D23" s="433"/>
      <c r="E23" s="434" t="s">
        <v>705</v>
      </c>
      <c r="F23" s="434"/>
      <c r="O23" s="431"/>
      <c r="AW23" s="432"/>
      <c r="AX23" s="432"/>
    </row>
    <row r="24" spans="1:50" s="292" customFormat="1" ht="39.950000000000003" customHeight="1">
      <c r="A24" s="429" t="s">
        <v>706</v>
      </c>
      <c r="B24" s="1234" t="s">
        <v>707</v>
      </c>
      <c r="C24" s="1234"/>
      <c r="D24" s="433"/>
      <c r="E24" s="434" t="s">
        <v>708</v>
      </c>
      <c r="F24" s="434"/>
      <c r="O24" s="431"/>
      <c r="AW24" s="432"/>
      <c r="AX24" s="432"/>
    </row>
    <row r="25" spans="1:50" s="292" customFormat="1" ht="39.950000000000003" customHeight="1">
      <c r="A25" s="429" t="s">
        <v>709</v>
      </c>
      <c r="B25" s="1234" t="s">
        <v>710</v>
      </c>
      <c r="C25" s="1234"/>
      <c r="D25" s="433"/>
      <c r="E25" s="434" t="s">
        <v>711</v>
      </c>
      <c r="F25" s="434"/>
      <c r="O25" s="431"/>
      <c r="AW25" s="432"/>
      <c r="AX25" s="432"/>
    </row>
    <row r="26" spans="1:50" s="292" customFormat="1" ht="39.950000000000003" customHeight="1">
      <c r="A26" s="429" t="s">
        <v>712</v>
      </c>
      <c r="B26" s="1234" t="s">
        <v>713</v>
      </c>
      <c r="C26" s="1234"/>
      <c r="D26" s="433"/>
      <c r="E26" s="434" t="s">
        <v>714</v>
      </c>
      <c r="F26" s="434"/>
      <c r="O26" s="431"/>
      <c r="AW26" s="432"/>
      <c r="AX26" s="432"/>
    </row>
    <row r="27" spans="1:50" s="426" customFormat="1" ht="39.950000000000003" customHeight="1">
      <c r="A27" s="429" t="s">
        <v>715</v>
      </c>
      <c r="B27" s="1234" t="s">
        <v>716</v>
      </c>
      <c r="C27" s="1234"/>
      <c r="D27" s="433"/>
      <c r="E27" s="434" t="s">
        <v>717</v>
      </c>
      <c r="F27" s="434"/>
      <c r="G27" s="292"/>
      <c r="H27" s="292"/>
      <c r="I27" s="292"/>
      <c r="J27" s="292"/>
      <c r="O27" s="435"/>
      <c r="AW27" s="436"/>
      <c r="AX27" s="436"/>
    </row>
    <row r="28" spans="1:50" s="292" customFormat="1" ht="39.950000000000003" customHeight="1">
      <c r="A28" s="429" t="s">
        <v>718</v>
      </c>
      <c r="B28" s="1234" t="s">
        <v>719</v>
      </c>
      <c r="C28" s="1234"/>
      <c r="D28" s="433"/>
      <c r="E28" s="434" t="s">
        <v>720</v>
      </c>
      <c r="F28" s="434"/>
      <c r="O28" s="431"/>
      <c r="AW28" s="432"/>
      <c r="AX28" s="432"/>
    </row>
    <row r="29" spans="1:50" s="292" customFormat="1" ht="39.950000000000003" customHeight="1">
      <c r="A29" s="429" t="s">
        <v>721</v>
      </c>
      <c r="B29" s="1234" t="s">
        <v>722</v>
      </c>
      <c r="C29" s="1234"/>
      <c r="D29" s="433"/>
      <c r="E29" s="434" t="s">
        <v>723</v>
      </c>
      <c r="F29" s="434"/>
      <c r="O29" s="431"/>
      <c r="AW29" s="432"/>
      <c r="AX29" s="432"/>
    </row>
    <row r="30" spans="1:50" s="292" customFormat="1" ht="39.950000000000003" customHeight="1">
      <c r="A30" s="429" t="s">
        <v>724</v>
      </c>
      <c r="B30" s="1234" t="s">
        <v>725</v>
      </c>
      <c r="C30" s="1234"/>
      <c r="D30" s="433"/>
      <c r="E30" s="434" t="s">
        <v>726</v>
      </c>
      <c r="F30" s="434"/>
      <c r="O30" s="431"/>
      <c r="AW30" s="432"/>
      <c r="AX30" s="432"/>
    </row>
    <row r="31" spans="1:50" s="292" customFormat="1" ht="39.950000000000003" customHeight="1">
      <c r="A31" s="429" t="s">
        <v>727</v>
      </c>
      <c r="B31" s="1234" t="s">
        <v>728</v>
      </c>
      <c r="C31" s="1234"/>
      <c r="D31" s="433"/>
      <c r="E31" s="434" t="s">
        <v>729</v>
      </c>
      <c r="F31" s="434"/>
      <c r="O31" s="431"/>
      <c r="AW31" s="432"/>
      <c r="AX31" s="432"/>
    </row>
    <row r="32" spans="1:50" s="292" customFormat="1" ht="39.950000000000003" customHeight="1">
      <c r="A32" s="429" t="s">
        <v>730</v>
      </c>
      <c r="B32" s="1234" t="s">
        <v>731</v>
      </c>
      <c r="C32" s="1234"/>
      <c r="D32" s="433"/>
      <c r="E32" s="434" t="s">
        <v>732</v>
      </c>
      <c r="F32" s="434"/>
      <c r="O32" s="431"/>
      <c r="AW32" s="432"/>
      <c r="AX32" s="432"/>
    </row>
    <row r="33" spans="1:15" s="292" customFormat="1" ht="39.950000000000003" customHeight="1">
      <c r="A33" s="429" t="s">
        <v>733</v>
      </c>
      <c r="B33" s="1234" t="s">
        <v>734</v>
      </c>
      <c r="C33" s="1234"/>
      <c r="D33" s="433"/>
      <c r="E33" s="434" t="s">
        <v>735</v>
      </c>
      <c r="F33" s="434"/>
      <c r="O33" s="431"/>
    </row>
    <row r="34" spans="1:15" s="292" customFormat="1" ht="39.950000000000003" customHeight="1">
      <c r="A34" s="429" t="s">
        <v>736</v>
      </c>
      <c r="B34" s="1234" t="s">
        <v>737</v>
      </c>
      <c r="C34" s="1234"/>
      <c r="D34" s="433"/>
      <c r="E34" s="434" t="s">
        <v>738</v>
      </c>
      <c r="O34" s="431"/>
    </row>
    <row r="35" spans="1:15" s="426" customFormat="1" ht="39.950000000000003" customHeight="1">
      <c r="A35" s="429" t="s">
        <v>739</v>
      </c>
      <c r="B35" s="1235" t="s">
        <v>740</v>
      </c>
      <c r="C35" s="1235"/>
      <c r="D35" s="292"/>
      <c r="E35" s="434" t="s">
        <v>741</v>
      </c>
      <c r="F35" s="292"/>
      <c r="G35" s="292"/>
      <c r="H35" s="292"/>
      <c r="I35" s="292"/>
      <c r="J35" s="292"/>
      <c r="O35" s="435"/>
    </row>
    <row r="36" spans="1:15" s="427" customFormat="1" ht="20.100000000000001" customHeight="1">
      <c r="A36" s="437"/>
      <c r="B36" s="437"/>
      <c r="C36" s="437"/>
      <c r="D36" s="437"/>
      <c r="E36" s="438" t="s">
        <v>742</v>
      </c>
      <c r="F36" s="437"/>
      <c r="G36" s="437"/>
      <c r="H36" s="437"/>
      <c r="I36" s="437"/>
      <c r="J36" s="437"/>
    </row>
    <row r="37" spans="1:15" s="427" customFormat="1" ht="20.100000000000001" customHeight="1">
      <c r="A37" s="437"/>
      <c r="B37" s="437"/>
      <c r="C37" s="437"/>
      <c r="D37" s="437"/>
      <c r="E37" s="438" t="s">
        <v>743</v>
      </c>
      <c r="F37" s="437"/>
      <c r="G37" s="437"/>
      <c r="H37" s="437"/>
      <c r="I37" s="437"/>
      <c r="J37" s="437"/>
    </row>
    <row r="38" spans="1:15" s="427" customFormat="1" ht="20.100000000000001" customHeight="1">
      <c r="A38" s="437"/>
      <c r="B38" s="437"/>
      <c r="C38" s="437"/>
      <c r="D38" s="437"/>
      <c r="E38" s="438" t="s">
        <v>744</v>
      </c>
      <c r="F38" s="437"/>
      <c r="G38" s="437"/>
      <c r="H38" s="437"/>
      <c r="I38" s="437"/>
      <c r="J38" s="437"/>
    </row>
    <row r="39" spans="1:15" s="427" customFormat="1" ht="20.100000000000001" customHeight="1">
      <c r="A39" s="437"/>
      <c r="B39" s="437"/>
      <c r="C39" s="437"/>
      <c r="D39" s="437"/>
      <c r="E39" s="438" t="s">
        <v>745</v>
      </c>
      <c r="F39" s="437"/>
      <c r="G39" s="437"/>
      <c r="H39" s="437"/>
      <c r="I39" s="437"/>
      <c r="J39" s="437"/>
    </row>
    <row r="40" spans="1:15" s="427" customFormat="1" ht="20.100000000000001" customHeight="1">
      <c r="A40" s="437"/>
      <c r="B40" s="437"/>
      <c r="C40" s="437"/>
      <c r="D40" s="437"/>
      <c r="E40" s="438" t="s">
        <v>746</v>
      </c>
      <c r="F40" s="437"/>
      <c r="G40" s="437"/>
      <c r="H40" s="437"/>
      <c r="I40" s="437"/>
      <c r="J40" s="437"/>
    </row>
    <row r="41" spans="1:15" s="427" customFormat="1" ht="20.100000000000001" customHeight="1">
      <c r="A41" s="437"/>
      <c r="B41" s="437"/>
      <c r="C41" s="437"/>
      <c r="D41" s="437"/>
      <c r="E41" s="438" t="s">
        <v>747</v>
      </c>
      <c r="F41" s="437"/>
      <c r="G41" s="437"/>
      <c r="H41" s="437"/>
      <c r="I41" s="437"/>
      <c r="J41" s="437"/>
    </row>
    <row r="42" spans="1:15" s="427" customFormat="1" ht="20.100000000000001" customHeight="1">
      <c r="A42" s="437"/>
      <c r="B42" s="437"/>
      <c r="C42" s="437"/>
      <c r="D42" s="437"/>
      <c r="E42" s="437" t="s">
        <v>748</v>
      </c>
      <c r="F42" s="437"/>
      <c r="G42" s="437"/>
      <c r="H42" s="437"/>
      <c r="I42" s="437"/>
      <c r="J42" s="437"/>
    </row>
    <row r="43" spans="1:15" s="427" customFormat="1" ht="20.100000000000001" customHeight="1">
      <c r="A43" s="437"/>
      <c r="B43" s="437"/>
      <c r="C43" s="437"/>
      <c r="D43" s="437"/>
      <c r="E43" s="437" t="s">
        <v>749</v>
      </c>
      <c r="F43" s="437"/>
      <c r="G43" s="437"/>
      <c r="H43" s="437"/>
      <c r="I43" s="437"/>
      <c r="J43" s="437"/>
    </row>
    <row r="44" spans="1:15" s="427" customFormat="1" ht="20.100000000000001" customHeight="1">
      <c r="A44" s="437"/>
      <c r="B44" s="437"/>
      <c r="C44" s="437"/>
      <c r="D44" s="437"/>
      <c r="E44" s="438" t="s">
        <v>750</v>
      </c>
      <c r="F44" s="437"/>
      <c r="G44" s="437"/>
      <c r="H44" s="437"/>
      <c r="I44" s="437"/>
      <c r="J44" s="437"/>
    </row>
    <row r="45" spans="1:15" s="427" customFormat="1" ht="20.100000000000001" customHeight="1">
      <c r="A45" s="437"/>
      <c r="B45" s="437"/>
      <c r="C45" s="437"/>
      <c r="D45" s="437"/>
      <c r="E45" s="438" t="s">
        <v>751</v>
      </c>
      <c r="F45" s="437"/>
      <c r="G45" s="437"/>
      <c r="H45" s="437"/>
      <c r="I45" s="437"/>
      <c r="J45" s="437"/>
    </row>
    <row r="46" spans="1:15" s="427" customFormat="1" ht="20.100000000000001" customHeight="1">
      <c r="A46" s="437"/>
      <c r="B46" s="437"/>
      <c r="C46" s="437"/>
      <c r="D46" s="437"/>
      <c r="E46" s="438" t="s">
        <v>752</v>
      </c>
      <c r="F46" s="437"/>
      <c r="G46" s="437"/>
      <c r="H46" s="437"/>
      <c r="I46" s="437"/>
      <c r="J46" s="437"/>
    </row>
    <row r="47" spans="1:15" s="427" customFormat="1" ht="20.100000000000001" customHeight="1">
      <c r="A47" s="437"/>
      <c r="B47" s="437"/>
      <c r="C47" s="437"/>
      <c r="D47" s="437"/>
      <c r="E47" s="438" t="s">
        <v>753</v>
      </c>
      <c r="F47" s="437"/>
      <c r="G47" s="437"/>
      <c r="H47" s="437"/>
      <c r="I47" s="437"/>
      <c r="J47" s="437"/>
    </row>
    <row r="48" spans="1:15" s="426" customFormat="1" ht="39.950000000000003" customHeight="1">
      <c r="A48" s="429" t="s">
        <v>754</v>
      </c>
      <c r="B48" s="1235" t="s">
        <v>755</v>
      </c>
      <c r="C48" s="1235"/>
      <c r="D48" s="292"/>
      <c r="E48" s="434" t="s">
        <v>756</v>
      </c>
      <c r="F48" s="292"/>
      <c r="G48" s="292"/>
      <c r="H48" s="292"/>
      <c r="I48" s="292"/>
      <c r="J48" s="292"/>
      <c r="O48" s="435"/>
    </row>
    <row r="49" spans="1:60" s="426" customFormat="1" ht="39.950000000000003" customHeight="1">
      <c r="A49" s="429" t="s">
        <v>757</v>
      </c>
      <c r="B49" s="1235" t="s">
        <v>784</v>
      </c>
      <c r="C49" s="1235"/>
      <c r="D49" s="292"/>
      <c r="E49" s="434" t="s">
        <v>785</v>
      </c>
      <c r="F49" s="292"/>
      <c r="G49" s="292"/>
      <c r="H49" s="292"/>
      <c r="I49" s="292"/>
      <c r="J49" s="292"/>
      <c r="O49" s="435"/>
    </row>
    <row r="50" spans="1:60" s="426" customFormat="1" ht="39.950000000000003" customHeight="1">
      <c r="A50" s="429" t="s">
        <v>758</v>
      </c>
      <c r="B50" s="1234" t="s">
        <v>759</v>
      </c>
      <c r="C50" s="1234"/>
      <c r="D50" s="292"/>
      <c r="E50" s="434" t="s">
        <v>760</v>
      </c>
      <c r="F50" s="292"/>
      <c r="G50" s="292"/>
      <c r="H50" s="292"/>
      <c r="I50" s="292"/>
      <c r="J50" s="292"/>
      <c r="O50" s="435"/>
    </row>
    <row r="51" spans="1:60" s="426" customFormat="1" ht="39.950000000000003" customHeight="1">
      <c r="A51" s="429" t="s">
        <v>761</v>
      </c>
      <c r="B51" s="1235" t="s">
        <v>762</v>
      </c>
      <c r="C51" s="1235"/>
      <c r="D51" s="292"/>
      <c r="E51" s="434" t="s">
        <v>763</v>
      </c>
      <c r="F51" s="292"/>
      <c r="G51" s="292"/>
      <c r="H51" s="292"/>
      <c r="I51" s="292"/>
      <c r="J51" s="292"/>
      <c r="O51" s="435"/>
    </row>
    <row r="52" spans="1:60" s="292" customFormat="1" ht="39.950000000000003" customHeight="1">
      <c r="A52" s="439"/>
      <c r="O52" s="431"/>
    </row>
    <row r="53" spans="1:60" ht="24" customHeight="1">
      <c r="C53" s="1220"/>
      <c r="D53" s="1220"/>
      <c r="E53" s="1220"/>
      <c r="F53" s="1220"/>
      <c r="G53" s="1220"/>
      <c r="H53" s="1220"/>
      <c r="I53" s="1220"/>
      <c r="J53" s="1220"/>
      <c r="K53" s="1220"/>
      <c r="L53" s="1220"/>
      <c r="M53" s="1220"/>
      <c r="N53" s="1220"/>
      <c r="O53" s="1220"/>
      <c r="P53" s="1220"/>
      <c r="BD53" s="307"/>
      <c r="BE53" s="307"/>
      <c r="BF53" s="307"/>
      <c r="BG53" s="307"/>
      <c r="BH53" s="307"/>
    </row>
    <row r="54" spans="1:60" ht="18.75" customHeight="1">
      <c r="C54" s="1220"/>
      <c r="D54" s="1220"/>
      <c r="E54" s="1220"/>
      <c r="F54" s="1220"/>
      <c r="G54" s="1220"/>
      <c r="H54" s="1220"/>
      <c r="I54" s="1220"/>
      <c r="J54" s="1220"/>
      <c r="K54" s="1220"/>
      <c r="L54" s="1220"/>
      <c r="M54" s="1220"/>
      <c r="N54" s="1220"/>
      <c r="O54" s="1220"/>
      <c r="P54" s="1220"/>
      <c r="BD54" s="307"/>
      <c r="BE54" s="307"/>
      <c r="BF54" s="307"/>
      <c r="BG54" s="307"/>
      <c r="BH54" s="307"/>
    </row>
    <row r="55" spans="1:60" ht="18.75" customHeight="1">
      <c r="C55" s="1220"/>
      <c r="D55" s="1220"/>
      <c r="E55" s="1220"/>
      <c r="F55" s="1220"/>
      <c r="G55" s="1220"/>
      <c r="H55" s="1220"/>
      <c r="I55" s="1220"/>
      <c r="J55" s="1220"/>
      <c r="K55" s="1220"/>
      <c r="L55" s="1220"/>
      <c r="M55" s="1220"/>
      <c r="N55" s="1220"/>
      <c r="O55" s="1220"/>
      <c r="P55" s="1220"/>
      <c r="BD55" s="307"/>
      <c r="BE55" s="307"/>
      <c r="BF55" s="307"/>
      <c r="BG55" s="307"/>
      <c r="BH55" s="307"/>
    </row>
    <row r="56" spans="1:60">
      <c r="BD56" s="307"/>
      <c r="BE56" s="307"/>
      <c r="BF56" s="307"/>
      <c r="BG56" s="307"/>
      <c r="BH56" s="307"/>
    </row>
    <row r="57" spans="1:60">
      <c r="BD57" s="307"/>
      <c r="BE57" s="307"/>
      <c r="BF57" s="307"/>
      <c r="BG57" s="307"/>
      <c r="BH57" s="307"/>
    </row>
    <row r="58" spans="1:60">
      <c r="G58" s="57"/>
      <c r="BD58" s="307"/>
      <c r="BE58" s="307"/>
      <c r="BF58" s="307"/>
      <c r="BG58" s="307"/>
      <c r="BH58" s="307"/>
    </row>
    <row r="59" spans="1:60">
      <c r="G59" s="57"/>
      <c r="BD59" s="307"/>
      <c r="BE59" s="307"/>
      <c r="BF59" s="307"/>
      <c r="BG59" s="307"/>
      <c r="BH59" s="307"/>
    </row>
    <row r="60" spans="1:60">
      <c r="G60" s="57"/>
      <c r="H60" s="57"/>
      <c r="I60" s="57"/>
      <c r="J60" s="57"/>
      <c r="BD60" s="307"/>
      <c r="BE60" s="307"/>
      <c r="BF60" s="307"/>
      <c r="BG60" s="307"/>
      <c r="BH60" s="307"/>
    </row>
    <row r="61" spans="1:60">
      <c r="G61" s="57"/>
      <c r="H61" s="57"/>
      <c r="I61" s="57"/>
      <c r="J61" s="57"/>
      <c r="K61" s="57"/>
      <c r="L61" s="57"/>
      <c r="M61" s="57"/>
      <c r="N61" s="57"/>
      <c r="O61" s="57"/>
      <c r="BD61" s="307"/>
      <c r="BE61" s="307"/>
      <c r="BF61" s="307"/>
      <c r="BG61" s="307"/>
      <c r="BH61" s="307"/>
    </row>
    <row r="62" spans="1:60">
      <c r="G62" s="57"/>
      <c r="H62" s="57"/>
      <c r="I62" s="57"/>
      <c r="J62" s="57"/>
      <c r="K62" s="57"/>
      <c r="L62" s="57"/>
      <c r="M62" s="57"/>
      <c r="N62" s="57"/>
      <c r="O62" s="57"/>
      <c r="P62" s="57"/>
      <c r="Q62" s="57"/>
      <c r="R62" s="57"/>
    </row>
    <row r="63" spans="1:60">
      <c r="G63" s="57"/>
      <c r="H63" s="57"/>
      <c r="I63" s="57"/>
      <c r="J63" s="57"/>
      <c r="K63" s="57"/>
      <c r="L63" s="57"/>
      <c r="M63" s="57"/>
      <c r="N63" s="57"/>
      <c r="O63" s="57"/>
      <c r="P63" s="57"/>
      <c r="Q63" s="57"/>
      <c r="R63" s="57"/>
    </row>
    <row r="64" spans="1:60">
      <c r="G64" s="57"/>
      <c r="H64" s="57"/>
      <c r="I64" s="57"/>
      <c r="J64" s="57"/>
      <c r="K64" s="57"/>
      <c r="L64" s="57"/>
      <c r="M64" s="57"/>
      <c r="N64" s="57"/>
      <c r="O64" s="57"/>
      <c r="P64" s="57"/>
      <c r="Q64" s="57"/>
      <c r="R64" s="57"/>
    </row>
    <row r="65" spans="7:60">
      <c r="G65" s="57"/>
      <c r="H65" s="57"/>
      <c r="I65" s="57"/>
      <c r="J65" s="57"/>
      <c r="K65" s="57"/>
      <c r="L65" s="57"/>
      <c r="M65" s="57"/>
      <c r="N65" s="57"/>
      <c r="O65" s="57"/>
      <c r="P65" s="57"/>
      <c r="Q65" s="57"/>
      <c r="R65" s="57"/>
      <c r="S65" s="57"/>
      <c r="T65" s="57"/>
      <c r="U65" s="57"/>
      <c r="V65" s="57"/>
    </row>
    <row r="66" spans="7:60">
      <c r="G66" s="57"/>
      <c r="H66" s="57"/>
      <c r="I66" s="57"/>
      <c r="J66" s="57"/>
      <c r="K66" s="57"/>
      <c r="L66" s="57"/>
      <c r="M66" s="57"/>
      <c r="N66" s="57"/>
      <c r="O66" s="57"/>
      <c r="P66" s="57"/>
      <c r="Q66" s="57"/>
      <c r="R66" s="57"/>
      <c r="S66" s="57"/>
      <c r="T66" s="57"/>
      <c r="U66" s="57"/>
      <c r="V66" s="57"/>
    </row>
    <row r="79" spans="7:60">
      <c r="BD79" s="426"/>
      <c r="BE79" s="426"/>
      <c r="BF79" s="426"/>
      <c r="BG79" s="426"/>
      <c r="BH79" s="426"/>
    </row>
    <row r="87" spans="56:60">
      <c r="BD87" s="426"/>
      <c r="BE87" s="426"/>
      <c r="BF87" s="426"/>
      <c r="BG87" s="426"/>
      <c r="BH87" s="426"/>
    </row>
    <row r="88" spans="56:60">
      <c r="BD88" s="427"/>
      <c r="BE88" s="427"/>
      <c r="BF88" s="427"/>
      <c r="BG88" s="427"/>
      <c r="BH88" s="427"/>
    </row>
    <row r="89" spans="56:60">
      <c r="BD89" s="427"/>
      <c r="BE89" s="427"/>
      <c r="BF89" s="427"/>
      <c r="BG89" s="427"/>
      <c r="BH89" s="427"/>
    </row>
    <row r="90" spans="56:60">
      <c r="BD90" s="427"/>
      <c r="BE90" s="427"/>
      <c r="BF90" s="427"/>
      <c r="BG90" s="427"/>
      <c r="BH90" s="427"/>
    </row>
    <row r="91" spans="56:60">
      <c r="BD91" s="427"/>
      <c r="BE91" s="427"/>
      <c r="BF91" s="427"/>
      <c r="BG91" s="427"/>
      <c r="BH91" s="427"/>
    </row>
    <row r="92" spans="56:60">
      <c r="BD92" s="427"/>
      <c r="BE92" s="427"/>
      <c r="BF92" s="427"/>
      <c r="BG92" s="427"/>
      <c r="BH92" s="427"/>
    </row>
    <row r="93" spans="56:60">
      <c r="BD93" s="427"/>
      <c r="BE93" s="427"/>
      <c r="BF93" s="427"/>
      <c r="BG93" s="427"/>
      <c r="BH93" s="427"/>
    </row>
    <row r="94" spans="56:60">
      <c r="BD94" s="427"/>
      <c r="BE94" s="427"/>
      <c r="BF94" s="427"/>
      <c r="BG94" s="427"/>
      <c r="BH94" s="427"/>
    </row>
    <row r="95" spans="56:60">
      <c r="BD95" s="427"/>
      <c r="BE95" s="427"/>
      <c r="BF95" s="427"/>
      <c r="BG95" s="427"/>
      <c r="BH95" s="427"/>
    </row>
    <row r="96" spans="56:60">
      <c r="BD96" s="427"/>
      <c r="BE96" s="427"/>
      <c r="BF96" s="427"/>
      <c r="BG96" s="427"/>
      <c r="BH96" s="427"/>
    </row>
    <row r="97" spans="56:60">
      <c r="BD97" s="427"/>
      <c r="BE97" s="427"/>
      <c r="BF97" s="427"/>
      <c r="BG97" s="427"/>
      <c r="BH97" s="427"/>
    </row>
    <row r="98" spans="56:60">
      <c r="BD98" s="427"/>
      <c r="BE98" s="427"/>
      <c r="BF98" s="427"/>
      <c r="BG98" s="427"/>
      <c r="BH98" s="427"/>
    </row>
    <row r="99" spans="56:60">
      <c r="BD99" s="427"/>
      <c r="BE99" s="427"/>
      <c r="BF99" s="427"/>
      <c r="BG99" s="427"/>
      <c r="BH99" s="427"/>
    </row>
    <row r="100" spans="56:60">
      <c r="BD100" s="426"/>
      <c r="BE100" s="426"/>
      <c r="BF100" s="426"/>
      <c r="BG100" s="426"/>
      <c r="BH100" s="426"/>
    </row>
    <row r="101" spans="56:60">
      <c r="BD101" s="426"/>
      <c r="BE101" s="426"/>
      <c r="BF101" s="426"/>
      <c r="BG101" s="426"/>
      <c r="BH101" s="426"/>
    </row>
    <row r="102" spans="56:60">
      <c r="BD102" s="426"/>
      <c r="BE102" s="426"/>
      <c r="BF102" s="426"/>
      <c r="BG102" s="426"/>
      <c r="BH102" s="426"/>
    </row>
    <row r="103" spans="56:60">
      <c r="BD103" s="426"/>
      <c r="BE103" s="426"/>
      <c r="BF103" s="426"/>
      <c r="BG103" s="426"/>
      <c r="BH103" s="426"/>
    </row>
  </sheetData>
  <dataConsolidate/>
  <mergeCells count="77">
    <mergeCell ref="B51:C51"/>
    <mergeCell ref="B48:C48"/>
    <mergeCell ref="B49:C49"/>
    <mergeCell ref="B50:C50"/>
    <mergeCell ref="E11:J11"/>
    <mergeCell ref="B35:C35"/>
    <mergeCell ref="B31:C31"/>
    <mergeCell ref="B32:C32"/>
    <mergeCell ref="B33:C33"/>
    <mergeCell ref="B34:C34"/>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F1:BF3"/>
    <mergeCell ref="BG1:BG3"/>
    <mergeCell ref="BH1:BH3"/>
    <mergeCell ref="A1:A3"/>
    <mergeCell ref="M1:M3"/>
    <mergeCell ref="O1:O3"/>
    <mergeCell ref="L1:L3"/>
    <mergeCell ref="K1:K3"/>
    <mergeCell ref="B1:B3"/>
    <mergeCell ref="C1:C3"/>
    <mergeCell ref="D1:D3"/>
    <mergeCell ref="E1:E3"/>
    <mergeCell ref="F1:F3"/>
    <mergeCell ref="G1:G3"/>
    <mergeCell ref="H1:H3"/>
    <mergeCell ref="BC1:BC3"/>
    <mergeCell ref="BA1:BA3"/>
    <mergeCell ref="AS1:AS3"/>
    <mergeCell ref="AT1:AT3"/>
    <mergeCell ref="AO1:AO3"/>
    <mergeCell ref="AP1:AP3"/>
    <mergeCell ref="AV1:AV3"/>
    <mergeCell ref="AW1:AW3"/>
    <mergeCell ref="AX1:AX3"/>
    <mergeCell ref="AY1:AY3"/>
    <mergeCell ref="AZ1:AZ3"/>
    <mergeCell ref="BB1:BB3"/>
    <mergeCell ref="AN1:AN3"/>
    <mergeCell ref="AU1:AU3"/>
    <mergeCell ref="C53:P55"/>
    <mergeCell ref="AR1:AR3"/>
    <mergeCell ref="X1:AC2"/>
    <mergeCell ref="N1:N3"/>
    <mergeCell ref="AD1:AE2"/>
    <mergeCell ref="C9:P9"/>
    <mergeCell ref="C8:P8"/>
    <mergeCell ref="P1:P3"/>
    <mergeCell ref="I1:I3"/>
    <mergeCell ref="AQ1:AQ3"/>
    <mergeCell ref="J1:J3"/>
    <mergeCell ref="AI2:AJ2"/>
    <mergeCell ref="AF1:AH2"/>
    <mergeCell ref="Q1:Q3"/>
    <mergeCell ref="R1:W2"/>
    <mergeCell ref="AM1:AM3"/>
    <mergeCell ref="AI1:AL1"/>
    <mergeCell ref="AK2:AL2"/>
  </mergeCells>
  <phoneticPr fontId="1"/>
  <conditionalFormatting sqref="F1:F7">
    <cfRule type="duplicateValues" dxfId="0" priority="3"/>
  </conditionalFormatting>
  <dataValidations xWindow="60" yWindow="391" count="4">
    <dataValidation allowBlank="1" showErrorMessage="1" promptTitle="注意" prompt="変更協議の場合は、前回内示額との差額を記載してください。_x000a_（例：前回　3000千円　今回：2000千円　→　－1000千円）" sqref="K5:L7" xr:uid="{00000000-0002-0000-0A00-000000000000}"/>
    <dataValidation allowBlank="1" showErrorMessage="1" prompt="編集不可" sqref="A6" xr:uid="{54396908-EC2E-41DC-8F58-9DE321D32B2F}"/>
    <dataValidation type="list" allowBlank="1" showInputMessage="1" showErrorMessage="1" sqref="BG5:BH9 BG53:BH60" xr:uid="{0E947880-E6F7-4BB0-A363-199E1BC94BCE}">
      <formula1>"○"</formula1>
    </dataValidation>
    <dataValidation type="list" allowBlank="1" showInputMessage="1" showErrorMessage="1" sqref="A5" xr:uid="{E2070442-B7DE-4A07-BCCF-B3DBA870DC38}">
      <formula1>"①,②"</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60" yWindow="391" count="1">
        <x14:dataValidation type="list" allowBlank="1" showInputMessage="1" showErrorMessage="1" xr:uid="{1D5163F1-6C8A-401D-90F3-2178CAB298DD}">
          <x14:formula1>
            <xm:f>選択リスト!$W$2:$W$13</xm:f>
          </x14:formula1>
          <xm:sqref>BD5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J32"/>
  <sheetViews>
    <sheetView view="pageBreakPreview" topLeftCell="A7" zoomScale="120" zoomScaleNormal="100" zoomScaleSheetLayoutView="120" workbookViewId="0">
      <selection activeCell="M27" sqref="M1:M27"/>
    </sheetView>
  </sheetViews>
  <sheetFormatPr defaultRowHeight="18.75"/>
  <sheetData>
    <row r="3" spans="1:10">
      <c r="A3" s="1237" t="s">
        <v>444</v>
      </c>
      <c r="B3" s="1237"/>
      <c r="C3" s="1237"/>
      <c r="D3" s="1237"/>
      <c r="E3" s="1237"/>
      <c r="F3" s="1237"/>
      <c r="G3" s="1237"/>
      <c r="H3" s="1237"/>
      <c r="I3" s="1237"/>
      <c r="J3" s="1237"/>
    </row>
    <row r="5" spans="1:10">
      <c r="H5" s="1237" t="s">
        <v>362</v>
      </c>
      <c r="I5" s="1237"/>
      <c r="J5" s="1237"/>
    </row>
    <row r="8" spans="1:10">
      <c r="A8" s="1238" t="s">
        <v>445</v>
      </c>
      <c r="B8" s="1238"/>
      <c r="C8" s="1238"/>
      <c r="D8" s="1238"/>
      <c r="E8" s="1238"/>
      <c r="F8" s="1238"/>
      <c r="G8" s="1238"/>
      <c r="H8" s="1238"/>
      <c r="I8" s="1238"/>
      <c r="J8" s="1238"/>
    </row>
    <row r="9" spans="1:10">
      <c r="A9" s="1238"/>
      <c r="B9" s="1238"/>
      <c r="C9" s="1238"/>
      <c r="D9" s="1238"/>
      <c r="E9" s="1238"/>
      <c r="F9" s="1238"/>
      <c r="G9" s="1238"/>
      <c r="H9" s="1238"/>
      <c r="I9" s="1238"/>
      <c r="J9" s="1238"/>
    </row>
    <row r="10" spans="1:10">
      <c r="A10" s="1238"/>
      <c r="B10" s="1238"/>
      <c r="C10" s="1238"/>
      <c r="D10" s="1238"/>
      <c r="E10" s="1238"/>
      <c r="F10" s="1238"/>
      <c r="G10" s="1238"/>
      <c r="H10" s="1238"/>
      <c r="I10" s="1238"/>
      <c r="J10" s="1238"/>
    </row>
    <row r="11" spans="1:10">
      <c r="A11" s="1238"/>
      <c r="B11" s="1238"/>
      <c r="C11" s="1238"/>
      <c r="D11" s="1238"/>
      <c r="E11" s="1238"/>
      <c r="F11" s="1238"/>
      <c r="G11" s="1238"/>
      <c r="H11" s="1238"/>
      <c r="I11" s="1238"/>
      <c r="J11" s="1238"/>
    </row>
    <row r="12" spans="1:10">
      <c r="A12" s="1238"/>
      <c r="B12" s="1238"/>
      <c r="C12" s="1238"/>
      <c r="D12" s="1238"/>
      <c r="E12" s="1238"/>
      <c r="F12" s="1238"/>
      <c r="G12" s="1238"/>
      <c r="H12" s="1238"/>
      <c r="I12" s="1238"/>
      <c r="J12" s="1238"/>
    </row>
    <row r="16" spans="1:10">
      <c r="A16" t="s">
        <v>363</v>
      </c>
    </row>
    <row r="17" spans="1:10">
      <c r="A17" s="1239"/>
      <c r="B17" s="1239"/>
      <c r="C17" s="1239"/>
      <c r="D17" s="1239"/>
      <c r="E17" s="1239"/>
      <c r="F17" s="1239"/>
      <c r="G17" s="1239"/>
      <c r="H17" s="1239"/>
      <c r="I17" s="1239"/>
      <c r="J17" s="1239"/>
    </row>
    <row r="18" spans="1:10">
      <c r="A18" s="1239"/>
      <c r="B18" s="1239"/>
      <c r="C18" s="1239"/>
      <c r="D18" s="1239"/>
      <c r="E18" s="1239"/>
      <c r="F18" s="1239"/>
      <c r="G18" s="1239"/>
      <c r="H18" s="1239"/>
      <c r="I18" s="1239"/>
      <c r="J18" s="1239"/>
    </row>
    <row r="19" spans="1:10">
      <c r="A19" s="1239"/>
      <c r="B19" s="1239"/>
      <c r="C19" s="1239"/>
      <c r="D19" s="1239"/>
      <c r="E19" s="1239"/>
      <c r="F19" s="1239"/>
      <c r="G19" s="1239"/>
      <c r="H19" s="1239"/>
      <c r="I19" s="1239"/>
      <c r="J19" s="1239"/>
    </row>
    <row r="20" spans="1:10">
      <c r="A20" s="1239"/>
      <c r="B20" s="1239"/>
      <c r="C20" s="1239"/>
      <c r="D20" s="1239"/>
      <c r="E20" s="1239"/>
      <c r="F20" s="1239"/>
      <c r="G20" s="1239"/>
      <c r="H20" s="1239"/>
      <c r="I20" s="1239"/>
      <c r="J20" s="1239"/>
    </row>
    <row r="22" spans="1:10">
      <c r="A22" t="s">
        <v>364</v>
      </c>
    </row>
    <row r="23" spans="1:10">
      <c r="A23" s="1240"/>
      <c r="B23" s="1240"/>
      <c r="C23" s="1240"/>
      <c r="D23" s="1240"/>
      <c r="E23" s="1240"/>
      <c r="F23" s="1240"/>
      <c r="G23" s="1240"/>
      <c r="H23" s="1240"/>
      <c r="I23" s="1240"/>
      <c r="J23" s="1240"/>
    </row>
    <row r="24" spans="1:10">
      <c r="A24" s="1240"/>
      <c r="B24" s="1240"/>
      <c r="C24" s="1240"/>
      <c r="D24" s="1240"/>
      <c r="E24" s="1240"/>
      <c r="F24" s="1240"/>
      <c r="G24" s="1240"/>
      <c r="H24" s="1240"/>
      <c r="I24" s="1240"/>
      <c r="J24" s="1240"/>
    </row>
    <row r="25" spans="1:10">
      <c r="A25" s="1240"/>
      <c r="B25" s="1240"/>
      <c r="C25" s="1240"/>
      <c r="D25" s="1240"/>
      <c r="E25" s="1240"/>
      <c r="F25" s="1240"/>
      <c r="G25" s="1240"/>
      <c r="H25" s="1240"/>
      <c r="I25" s="1240"/>
      <c r="J25" s="1240"/>
    </row>
    <row r="26" spans="1:10">
      <c r="A26" s="1240"/>
      <c r="B26" s="1240"/>
      <c r="C26" s="1240"/>
      <c r="D26" s="1240"/>
      <c r="E26" s="1240"/>
      <c r="F26" s="1240"/>
      <c r="G26" s="1240"/>
      <c r="H26" s="1240"/>
      <c r="I26" s="1240"/>
      <c r="J26" s="1240"/>
    </row>
    <row r="27" spans="1:10">
      <c r="A27" s="1240"/>
      <c r="B27" s="1240"/>
      <c r="C27" s="1240"/>
      <c r="D27" s="1240"/>
      <c r="E27" s="1240"/>
      <c r="F27" s="1240"/>
      <c r="G27" s="1240"/>
      <c r="H27" s="1240"/>
      <c r="I27" s="1240"/>
      <c r="J27" s="1240"/>
    </row>
    <row r="28" spans="1:10">
      <c r="A28" s="1240"/>
      <c r="B28" s="1240"/>
      <c r="C28" s="1240"/>
      <c r="D28" s="1240"/>
      <c r="E28" s="1240"/>
      <c r="F28" s="1240"/>
      <c r="G28" s="1240"/>
      <c r="H28" s="1240"/>
      <c r="I28" s="1240"/>
      <c r="J28" s="1240"/>
    </row>
    <row r="29" spans="1:10">
      <c r="A29" s="1240"/>
      <c r="B29" s="1240"/>
      <c r="C29" s="1240"/>
      <c r="D29" s="1240"/>
      <c r="E29" s="1240"/>
      <c r="F29" s="1240"/>
      <c r="G29" s="1240"/>
      <c r="H29" s="1240"/>
      <c r="I29" s="1240"/>
      <c r="J29" s="1240"/>
    </row>
    <row r="30" spans="1:10">
      <c r="A30" s="1240"/>
      <c r="B30" s="1240"/>
      <c r="C30" s="1240"/>
      <c r="D30" s="1240"/>
      <c r="E30" s="1240"/>
      <c r="F30" s="1240"/>
      <c r="G30" s="1240"/>
      <c r="H30" s="1240"/>
      <c r="I30" s="1240"/>
      <c r="J30" s="1240"/>
    </row>
    <row r="31" spans="1:10">
      <c r="A31" s="1240"/>
      <c r="B31" s="1240"/>
      <c r="C31" s="1240"/>
      <c r="D31" s="1240"/>
      <c r="E31" s="1240"/>
      <c r="F31" s="1240"/>
      <c r="G31" s="1240"/>
      <c r="H31" s="1240"/>
      <c r="I31" s="1240"/>
      <c r="J31" s="1240"/>
    </row>
    <row r="32" spans="1:10">
      <c r="A32" s="1240"/>
      <c r="B32" s="1240"/>
      <c r="C32" s="1240"/>
      <c r="D32" s="1240"/>
      <c r="E32" s="1240"/>
      <c r="F32" s="1240"/>
      <c r="G32" s="1240"/>
      <c r="H32" s="1240"/>
      <c r="I32" s="1240"/>
      <c r="J32" s="1240"/>
    </row>
  </sheetData>
  <mergeCells count="5">
    <mergeCell ref="A3:J3"/>
    <mergeCell ref="H5:J5"/>
    <mergeCell ref="A8:J12"/>
    <mergeCell ref="A17:J20"/>
    <mergeCell ref="A23:J32"/>
  </mergeCells>
  <phoneticPr fontId="1"/>
  <dataValidations xWindow="763" yWindow="647" count="1">
    <dataValidation allowBlank="1" showInputMessage="1" showErrorMessage="1" prompt="変更前後の比較とともに具体的な変更箇所を記載してください。" sqref="A23:J32" xr:uid="{00000000-0002-0000-0B00-000000000000}"/>
  </dataValidations>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Q59"/>
  <sheetViews>
    <sheetView view="pageBreakPreview" topLeftCell="A25" zoomScale="80" zoomScaleNormal="100" zoomScaleSheetLayoutView="80" workbookViewId="0">
      <selection activeCell="S10" sqref="S10:T51"/>
    </sheetView>
  </sheetViews>
  <sheetFormatPr defaultColWidth="5.625" defaultRowHeight="13.5"/>
  <cols>
    <col min="1" max="1" width="5.625" style="57" customWidth="1"/>
    <col min="2" max="2" width="22" style="57" customWidth="1"/>
    <col min="3" max="5" width="22.125" style="57" customWidth="1"/>
    <col min="6" max="6" width="11.125" style="57" customWidth="1"/>
    <col min="7" max="8" width="5.625" style="57" customWidth="1"/>
    <col min="9" max="9" width="11.125" style="57" customWidth="1"/>
    <col min="10" max="11" width="5.625" style="57" customWidth="1"/>
    <col min="12" max="12" width="11.125" style="57" customWidth="1"/>
    <col min="13" max="17" width="5.625" style="57" customWidth="1"/>
    <col min="18" max="257" width="9" style="57" customWidth="1"/>
    <col min="258" max="264" width="5.625" style="57"/>
    <col min="265" max="265" width="22" style="57" customWidth="1"/>
    <col min="266" max="267" width="18.625" style="57" customWidth="1"/>
    <col min="268" max="270" width="15.625" style="57" customWidth="1"/>
    <col min="271" max="271" width="10.875" style="57" customWidth="1"/>
    <col min="272" max="513" width="9" style="57" customWidth="1"/>
    <col min="514" max="520" width="5.625" style="57"/>
    <col min="521" max="521" width="22" style="57" customWidth="1"/>
    <col min="522" max="523" width="18.625" style="57" customWidth="1"/>
    <col min="524" max="526" width="15.625" style="57" customWidth="1"/>
    <col min="527" max="527" width="10.875" style="57" customWidth="1"/>
    <col min="528" max="769" width="9" style="57" customWidth="1"/>
    <col min="770" max="776" width="5.625" style="57"/>
    <col min="777" max="777" width="22" style="57" customWidth="1"/>
    <col min="778" max="779" width="18.625" style="57" customWidth="1"/>
    <col min="780" max="782" width="15.625" style="57" customWidth="1"/>
    <col min="783" max="783" width="10.875" style="57" customWidth="1"/>
    <col min="784" max="1025" width="9" style="57" customWidth="1"/>
    <col min="1026" max="1032" width="5.625" style="57"/>
    <col min="1033" max="1033" width="22" style="57" customWidth="1"/>
    <col min="1034" max="1035" width="18.625" style="57" customWidth="1"/>
    <col min="1036" max="1038" width="15.625" style="57" customWidth="1"/>
    <col min="1039" max="1039" width="10.875" style="57" customWidth="1"/>
    <col min="1040" max="1281" width="9" style="57" customWidth="1"/>
    <col min="1282" max="1288" width="5.625" style="57"/>
    <col min="1289" max="1289" width="22" style="57" customWidth="1"/>
    <col min="1290" max="1291" width="18.625" style="57" customWidth="1"/>
    <col min="1292" max="1294" width="15.625" style="57" customWidth="1"/>
    <col min="1295" max="1295" width="10.875" style="57" customWidth="1"/>
    <col min="1296" max="1537" width="9" style="57" customWidth="1"/>
    <col min="1538" max="1544" width="5.625" style="57"/>
    <col min="1545" max="1545" width="22" style="57" customWidth="1"/>
    <col min="1546" max="1547" width="18.625" style="57" customWidth="1"/>
    <col min="1548" max="1550" width="15.625" style="57" customWidth="1"/>
    <col min="1551" max="1551" width="10.875" style="57" customWidth="1"/>
    <col min="1552" max="1793" width="9" style="57" customWidth="1"/>
    <col min="1794" max="1800" width="5.625" style="57"/>
    <col min="1801" max="1801" width="22" style="57" customWidth="1"/>
    <col min="1802" max="1803" width="18.625" style="57" customWidth="1"/>
    <col min="1804" max="1806" width="15.625" style="57" customWidth="1"/>
    <col min="1807" max="1807" width="10.875" style="57" customWidth="1"/>
    <col min="1808" max="2049" width="9" style="57" customWidth="1"/>
    <col min="2050" max="2056" width="5.625" style="57"/>
    <col min="2057" max="2057" width="22" style="57" customWidth="1"/>
    <col min="2058" max="2059" width="18.625" style="57" customWidth="1"/>
    <col min="2060" max="2062" width="15.625" style="57" customWidth="1"/>
    <col min="2063" max="2063" width="10.875" style="57" customWidth="1"/>
    <col min="2064" max="2305" width="9" style="57" customWidth="1"/>
    <col min="2306" max="2312" width="5.625" style="57"/>
    <col min="2313" max="2313" width="22" style="57" customWidth="1"/>
    <col min="2314" max="2315" width="18.625" style="57" customWidth="1"/>
    <col min="2316" max="2318" width="15.625" style="57" customWidth="1"/>
    <col min="2319" max="2319" width="10.875" style="57" customWidth="1"/>
    <col min="2320" max="2561" width="9" style="57" customWidth="1"/>
    <col min="2562" max="2568" width="5.625" style="57"/>
    <col min="2569" max="2569" width="22" style="57" customWidth="1"/>
    <col min="2570" max="2571" width="18.625" style="57" customWidth="1"/>
    <col min="2572" max="2574" width="15.625" style="57" customWidth="1"/>
    <col min="2575" max="2575" width="10.875" style="57" customWidth="1"/>
    <col min="2576" max="2817" width="9" style="57" customWidth="1"/>
    <col min="2818" max="2824" width="5.625" style="57"/>
    <col min="2825" max="2825" width="22" style="57" customWidth="1"/>
    <col min="2826" max="2827" width="18.625" style="57" customWidth="1"/>
    <col min="2828" max="2830" width="15.625" style="57" customWidth="1"/>
    <col min="2831" max="2831" width="10.875" style="57" customWidth="1"/>
    <col min="2832" max="3073" width="9" style="57" customWidth="1"/>
    <col min="3074" max="3080" width="5.625" style="57"/>
    <col min="3081" max="3081" width="22" style="57" customWidth="1"/>
    <col min="3082" max="3083" width="18.625" style="57" customWidth="1"/>
    <col min="3084" max="3086" width="15.625" style="57" customWidth="1"/>
    <col min="3087" max="3087" width="10.875" style="57" customWidth="1"/>
    <col min="3088" max="3329" width="9" style="57" customWidth="1"/>
    <col min="3330" max="3336" width="5.625" style="57"/>
    <col min="3337" max="3337" width="22" style="57" customWidth="1"/>
    <col min="3338" max="3339" width="18.625" style="57" customWidth="1"/>
    <col min="3340" max="3342" width="15.625" style="57" customWidth="1"/>
    <col min="3343" max="3343" width="10.875" style="57" customWidth="1"/>
    <col min="3344" max="3585" width="9" style="57" customWidth="1"/>
    <col min="3586" max="3592" width="5.625" style="57"/>
    <col min="3593" max="3593" width="22" style="57" customWidth="1"/>
    <col min="3594" max="3595" width="18.625" style="57" customWidth="1"/>
    <col min="3596" max="3598" width="15.625" style="57" customWidth="1"/>
    <col min="3599" max="3599" width="10.875" style="57" customWidth="1"/>
    <col min="3600" max="3841" width="9" style="57" customWidth="1"/>
    <col min="3842" max="3848" width="5.625" style="57"/>
    <col min="3849" max="3849" width="22" style="57" customWidth="1"/>
    <col min="3850" max="3851" width="18.625" style="57" customWidth="1"/>
    <col min="3852" max="3854" width="15.625" style="57" customWidth="1"/>
    <col min="3855" max="3855" width="10.875" style="57" customWidth="1"/>
    <col min="3856" max="4097" width="9" style="57" customWidth="1"/>
    <col min="4098" max="4104" width="5.625" style="57"/>
    <col min="4105" max="4105" width="22" style="57" customWidth="1"/>
    <col min="4106" max="4107" width="18.625" style="57" customWidth="1"/>
    <col min="4108" max="4110" width="15.625" style="57" customWidth="1"/>
    <col min="4111" max="4111" width="10.875" style="57" customWidth="1"/>
    <col min="4112" max="4353" width="9" style="57" customWidth="1"/>
    <col min="4354" max="4360" width="5.625" style="57"/>
    <col min="4361" max="4361" width="22" style="57" customWidth="1"/>
    <col min="4362" max="4363" width="18.625" style="57" customWidth="1"/>
    <col min="4364" max="4366" width="15.625" style="57" customWidth="1"/>
    <col min="4367" max="4367" width="10.875" style="57" customWidth="1"/>
    <col min="4368" max="4609" width="9" style="57" customWidth="1"/>
    <col min="4610" max="4616" width="5.625" style="57"/>
    <col min="4617" max="4617" width="22" style="57" customWidth="1"/>
    <col min="4618" max="4619" width="18.625" style="57" customWidth="1"/>
    <col min="4620" max="4622" width="15.625" style="57" customWidth="1"/>
    <col min="4623" max="4623" width="10.875" style="57" customWidth="1"/>
    <col min="4624" max="4865" width="9" style="57" customWidth="1"/>
    <col min="4866" max="4872" width="5.625" style="57"/>
    <col min="4873" max="4873" width="22" style="57" customWidth="1"/>
    <col min="4874" max="4875" width="18.625" style="57" customWidth="1"/>
    <col min="4876" max="4878" width="15.625" style="57" customWidth="1"/>
    <col min="4879" max="4879" width="10.875" style="57" customWidth="1"/>
    <col min="4880" max="5121" width="9" style="57" customWidth="1"/>
    <col min="5122" max="5128" width="5.625" style="57"/>
    <col min="5129" max="5129" width="22" style="57" customWidth="1"/>
    <col min="5130" max="5131" width="18.625" style="57" customWidth="1"/>
    <col min="5132" max="5134" width="15.625" style="57" customWidth="1"/>
    <col min="5135" max="5135" width="10.875" style="57" customWidth="1"/>
    <col min="5136" max="5377" width="9" style="57" customWidth="1"/>
    <col min="5378" max="5384" width="5.625" style="57"/>
    <col min="5385" max="5385" width="22" style="57" customWidth="1"/>
    <col min="5386" max="5387" width="18.625" style="57" customWidth="1"/>
    <col min="5388" max="5390" width="15.625" style="57" customWidth="1"/>
    <col min="5391" max="5391" width="10.875" style="57" customWidth="1"/>
    <col min="5392" max="5633" width="9" style="57" customWidth="1"/>
    <col min="5634" max="5640" width="5.625" style="57"/>
    <col min="5641" max="5641" width="22" style="57" customWidth="1"/>
    <col min="5642" max="5643" width="18.625" style="57" customWidth="1"/>
    <col min="5644" max="5646" width="15.625" style="57" customWidth="1"/>
    <col min="5647" max="5647" width="10.875" style="57" customWidth="1"/>
    <col min="5648" max="5889" width="9" style="57" customWidth="1"/>
    <col min="5890" max="5896" width="5.625" style="57"/>
    <col min="5897" max="5897" width="22" style="57" customWidth="1"/>
    <col min="5898" max="5899" width="18.625" style="57" customWidth="1"/>
    <col min="5900" max="5902" width="15.625" style="57" customWidth="1"/>
    <col min="5903" max="5903" width="10.875" style="57" customWidth="1"/>
    <col min="5904" max="6145" width="9" style="57" customWidth="1"/>
    <col min="6146" max="6152" width="5.625" style="57"/>
    <col min="6153" max="6153" width="22" style="57" customWidth="1"/>
    <col min="6154" max="6155" width="18.625" style="57" customWidth="1"/>
    <col min="6156" max="6158" width="15.625" style="57" customWidth="1"/>
    <col min="6159" max="6159" width="10.875" style="57" customWidth="1"/>
    <col min="6160" max="6401" width="9" style="57" customWidth="1"/>
    <col min="6402" max="6408" width="5.625" style="57"/>
    <col min="6409" max="6409" width="22" style="57" customWidth="1"/>
    <col min="6410" max="6411" width="18.625" style="57" customWidth="1"/>
    <col min="6412" max="6414" width="15.625" style="57" customWidth="1"/>
    <col min="6415" max="6415" width="10.875" style="57" customWidth="1"/>
    <col min="6416" max="6657" width="9" style="57" customWidth="1"/>
    <col min="6658" max="6664" width="5.625" style="57"/>
    <col min="6665" max="6665" width="22" style="57" customWidth="1"/>
    <col min="6666" max="6667" width="18.625" style="57" customWidth="1"/>
    <col min="6668" max="6670" width="15.625" style="57" customWidth="1"/>
    <col min="6671" max="6671" width="10.875" style="57" customWidth="1"/>
    <col min="6672" max="6913" width="9" style="57" customWidth="1"/>
    <col min="6914" max="6920" width="5.625" style="57"/>
    <col min="6921" max="6921" width="22" style="57" customWidth="1"/>
    <col min="6922" max="6923" width="18.625" style="57" customWidth="1"/>
    <col min="6924" max="6926" width="15.625" style="57" customWidth="1"/>
    <col min="6927" max="6927" width="10.875" style="57" customWidth="1"/>
    <col min="6928" max="7169" width="9" style="57" customWidth="1"/>
    <col min="7170" max="7176" width="5.625" style="57"/>
    <col min="7177" max="7177" width="22" style="57" customWidth="1"/>
    <col min="7178" max="7179" width="18.625" style="57" customWidth="1"/>
    <col min="7180" max="7182" width="15.625" style="57" customWidth="1"/>
    <col min="7183" max="7183" width="10.875" style="57" customWidth="1"/>
    <col min="7184" max="7425" width="9" style="57" customWidth="1"/>
    <col min="7426" max="7432" width="5.625" style="57"/>
    <col min="7433" max="7433" width="22" style="57" customWidth="1"/>
    <col min="7434" max="7435" width="18.625" style="57" customWidth="1"/>
    <col min="7436" max="7438" width="15.625" style="57" customWidth="1"/>
    <col min="7439" max="7439" width="10.875" style="57" customWidth="1"/>
    <col min="7440" max="7681" width="9" style="57" customWidth="1"/>
    <col min="7682" max="7688" width="5.625" style="57"/>
    <col min="7689" max="7689" width="22" style="57" customWidth="1"/>
    <col min="7690" max="7691" width="18.625" style="57" customWidth="1"/>
    <col min="7692" max="7694" width="15.625" style="57" customWidth="1"/>
    <col min="7695" max="7695" width="10.875" style="57" customWidth="1"/>
    <col min="7696" max="7937" width="9" style="57" customWidth="1"/>
    <col min="7938" max="7944" width="5.625" style="57"/>
    <col min="7945" max="7945" width="22" style="57" customWidth="1"/>
    <col min="7946" max="7947" width="18.625" style="57" customWidth="1"/>
    <col min="7948" max="7950" width="15.625" style="57" customWidth="1"/>
    <col min="7951" max="7951" width="10.875" style="57" customWidth="1"/>
    <col min="7952" max="8193" width="9" style="57" customWidth="1"/>
    <col min="8194" max="8200" width="5.625" style="57"/>
    <col min="8201" max="8201" width="22" style="57" customWidth="1"/>
    <col min="8202" max="8203" width="18.625" style="57" customWidth="1"/>
    <col min="8204" max="8206" width="15.625" style="57" customWidth="1"/>
    <col min="8207" max="8207" width="10.875" style="57" customWidth="1"/>
    <col min="8208" max="8449" width="9" style="57" customWidth="1"/>
    <col min="8450" max="8456" width="5.625" style="57"/>
    <col min="8457" max="8457" width="22" style="57" customWidth="1"/>
    <col min="8458" max="8459" width="18.625" style="57" customWidth="1"/>
    <col min="8460" max="8462" width="15.625" style="57" customWidth="1"/>
    <col min="8463" max="8463" width="10.875" style="57" customWidth="1"/>
    <col min="8464" max="8705" width="9" style="57" customWidth="1"/>
    <col min="8706" max="8712" width="5.625" style="57"/>
    <col min="8713" max="8713" width="22" style="57" customWidth="1"/>
    <col min="8714" max="8715" width="18.625" style="57" customWidth="1"/>
    <col min="8716" max="8718" width="15.625" style="57" customWidth="1"/>
    <col min="8719" max="8719" width="10.875" style="57" customWidth="1"/>
    <col min="8720" max="8961" width="9" style="57" customWidth="1"/>
    <col min="8962" max="8968" width="5.625" style="57"/>
    <col min="8969" max="8969" width="22" style="57" customWidth="1"/>
    <col min="8970" max="8971" width="18.625" style="57" customWidth="1"/>
    <col min="8972" max="8974" width="15.625" style="57" customWidth="1"/>
    <col min="8975" max="8975" width="10.875" style="57" customWidth="1"/>
    <col min="8976" max="9217" width="9" style="57" customWidth="1"/>
    <col min="9218" max="9224" width="5.625" style="57"/>
    <col min="9225" max="9225" width="22" style="57" customWidth="1"/>
    <col min="9226" max="9227" width="18.625" style="57" customWidth="1"/>
    <col min="9228" max="9230" width="15.625" style="57" customWidth="1"/>
    <col min="9231" max="9231" width="10.875" style="57" customWidth="1"/>
    <col min="9232" max="9473" width="9" style="57" customWidth="1"/>
    <col min="9474" max="9480" width="5.625" style="57"/>
    <col min="9481" max="9481" width="22" style="57" customWidth="1"/>
    <col min="9482" max="9483" width="18.625" style="57" customWidth="1"/>
    <col min="9484" max="9486" width="15.625" style="57" customWidth="1"/>
    <col min="9487" max="9487" width="10.875" style="57" customWidth="1"/>
    <col min="9488" max="9729" width="9" style="57" customWidth="1"/>
    <col min="9730" max="9736" width="5.625" style="57"/>
    <col min="9737" max="9737" width="22" style="57" customWidth="1"/>
    <col min="9738" max="9739" width="18.625" style="57" customWidth="1"/>
    <col min="9740" max="9742" width="15.625" style="57" customWidth="1"/>
    <col min="9743" max="9743" width="10.875" style="57" customWidth="1"/>
    <col min="9744" max="9985" width="9" style="57" customWidth="1"/>
    <col min="9986" max="9992" width="5.625" style="57"/>
    <col min="9993" max="9993" width="22" style="57" customWidth="1"/>
    <col min="9994" max="9995" width="18.625" style="57" customWidth="1"/>
    <col min="9996" max="9998" width="15.625" style="57" customWidth="1"/>
    <col min="9999" max="9999" width="10.875" style="57" customWidth="1"/>
    <col min="10000" max="10241" width="9" style="57" customWidth="1"/>
    <col min="10242" max="10248" width="5.625" style="57"/>
    <col min="10249" max="10249" width="22" style="57" customWidth="1"/>
    <col min="10250" max="10251" width="18.625" style="57" customWidth="1"/>
    <col min="10252" max="10254" width="15.625" style="57" customWidth="1"/>
    <col min="10255" max="10255" width="10.875" style="57" customWidth="1"/>
    <col min="10256" max="10497" width="9" style="57" customWidth="1"/>
    <col min="10498" max="10504" width="5.625" style="57"/>
    <col min="10505" max="10505" width="22" style="57" customWidth="1"/>
    <col min="10506" max="10507" width="18.625" style="57" customWidth="1"/>
    <col min="10508" max="10510" width="15.625" style="57" customWidth="1"/>
    <col min="10511" max="10511" width="10.875" style="57" customWidth="1"/>
    <col min="10512" max="10753" width="9" style="57" customWidth="1"/>
    <col min="10754" max="10760" width="5.625" style="57"/>
    <col min="10761" max="10761" width="22" style="57" customWidth="1"/>
    <col min="10762" max="10763" width="18.625" style="57" customWidth="1"/>
    <col min="10764" max="10766" width="15.625" style="57" customWidth="1"/>
    <col min="10767" max="10767" width="10.875" style="57" customWidth="1"/>
    <col min="10768" max="11009" width="9" style="57" customWidth="1"/>
    <col min="11010" max="11016" width="5.625" style="57"/>
    <col min="11017" max="11017" width="22" style="57" customWidth="1"/>
    <col min="11018" max="11019" width="18.625" style="57" customWidth="1"/>
    <col min="11020" max="11022" width="15.625" style="57" customWidth="1"/>
    <col min="11023" max="11023" width="10.875" style="57" customWidth="1"/>
    <col min="11024" max="11265" width="9" style="57" customWidth="1"/>
    <col min="11266" max="11272" width="5.625" style="57"/>
    <col min="11273" max="11273" width="22" style="57" customWidth="1"/>
    <col min="11274" max="11275" width="18.625" style="57" customWidth="1"/>
    <col min="11276" max="11278" width="15.625" style="57" customWidth="1"/>
    <col min="11279" max="11279" width="10.875" style="57" customWidth="1"/>
    <col min="11280" max="11521" width="9" style="57" customWidth="1"/>
    <col min="11522" max="11528" width="5.625" style="57"/>
    <col min="11529" max="11529" width="22" style="57" customWidth="1"/>
    <col min="11530" max="11531" width="18.625" style="57" customWidth="1"/>
    <col min="11532" max="11534" width="15.625" style="57" customWidth="1"/>
    <col min="11535" max="11535" width="10.875" style="57" customWidth="1"/>
    <col min="11536" max="11777" width="9" style="57" customWidth="1"/>
    <col min="11778" max="11784" width="5.625" style="57"/>
    <col min="11785" max="11785" width="22" style="57" customWidth="1"/>
    <col min="11786" max="11787" width="18.625" style="57" customWidth="1"/>
    <col min="11788" max="11790" width="15.625" style="57" customWidth="1"/>
    <col min="11791" max="11791" width="10.875" style="57" customWidth="1"/>
    <col min="11792" max="12033" width="9" style="57" customWidth="1"/>
    <col min="12034" max="12040" width="5.625" style="57"/>
    <col min="12041" max="12041" width="22" style="57" customWidth="1"/>
    <col min="12042" max="12043" width="18.625" style="57" customWidth="1"/>
    <col min="12044" max="12046" width="15.625" style="57" customWidth="1"/>
    <col min="12047" max="12047" width="10.875" style="57" customWidth="1"/>
    <col min="12048" max="12289" width="9" style="57" customWidth="1"/>
    <col min="12290" max="12296" width="5.625" style="57"/>
    <col min="12297" max="12297" width="22" style="57" customWidth="1"/>
    <col min="12298" max="12299" width="18.625" style="57" customWidth="1"/>
    <col min="12300" max="12302" width="15.625" style="57" customWidth="1"/>
    <col min="12303" max="12303" width="10.875" style="57" customWidth="1"/>
    <col min="12304" max="12545" width="9" style="57" customWidth="1"/>
    <col min="12546" max="12552" width="5.625" style="57"/>
    <col min="12553" max="12553" width="22" style="57" customWidth="1"/>
    <col min="12554" max="12555" width="18.625" style="57" customWidth="1"/>
    <col min="12556" max="12558" width="15.625" style="57" customWidth="1"/>
    <col min="12559" max="12559" width="10.875" style="57" customWidth="1"/>
    <col min="12560" max="12801" width="9" style="57" customWidth="1"/>
    <col min="12802" max="12808" width="5.625" style="57"/>
    <col min="12809" max="12809" width="22" style="57" customWidth="1"/>
    <col min="12810" max="12811" width="18.625" style="57" customWidth="1"/>
    <col min="12812" max="12814" width="15.625" style="57" customWidth="1"/>
    <col min="12815" max="12815" width="10.875" style="57" customWidth="1"/>
    <col min="12816" max="13057" width="9" style="57" customWidth="1"/>
    <col min="13058" max="13064" width="5.625" style="57"/>
    <col min="13065" max="13065" width="22" style="57" customWidth="1"/>
    <col min="13066" max="13067" width="18.625" style="57" customWidth="1"/>
    <col min="13068" max="13070" width="15.625" style="57" customWidth="1"/>
    <col min="13071" max="13071" width="10.875" style="57" customWidth="1"/>
    <col min="13072" max="13313" width="9" style="57" customWidth="1"/>
    <col min="13314" max="13320" width="5.625" style="57"/>
    <col min="13321" max="13321" width="22" style="57" customWidth="1"/>
    <col min="13322" max="13323" width="18.625" style="57" customWidth="1"/>
    <col min="13324" max="13326" width="15.625" style="57" customWidth="1"/>
    <col min="13327" max="13327" width="10.875" style="57" customWidth="1"/>
    <col min="13328" max="13569" width="9" style="57" customWidth="1"/>
    <col min="13570" max="13576" width="5.625" style="57"/>
    <col min="13577" max="13577" width="22" style="57" customWidth="1"/>
    <col min="13578" max="13579" width="18.625" style="57" customWidth="1"/>
    <col min="13580" max="13582" width="15.625" style="57" customWidth="1"/>
    <col min="13583" max="13583" width="10.875" style="57" customWidth="1"/>
    <col min="13584" max="13825" width="9" style="57" customWidth="1"/>
    <col min="13826" max="13832" width="5.625" style="57"/>
    <col min="13833" max="13833" width="22" style="57" customWidth="1"/>
    <col min="13834" max="13835" width="18.625" style="57" customWidth="1"/>
    <col min="13836" max="13838" width="15.625" style="57" customWidth="1"/>
    <col min="13839" max="13839" width="10.875" style="57" customWidth="1"/>
    <col min="13840" max="14081" width="9" style="57" customWidth="1"/>
    <col min="14082" max="14088" width="5.625" style="57"/>
    <col min="14089" max="14089" width="22" style="57" customWidth="1"/>
    <col min="14090" max="14091" width="18.625" style="57" customWidth="1"/>
    <col min="14092" max="14094" width="15.625" style="57" customWidth="1"/>
    <col min="14095" max="14095" width="10.875" style="57" customWidth="1"/>
    <col min="14096" max="14337" width="9" style="57" customWidth="1"/>
    <col min="14338" max="14344" width="5.625" style="57"/>
    <col min="14345" max="14345" width="22" style="57" customWidth="1"/>
    <col min="14346" max="14347" width="18.625" style="57" customWidth="1"/>
    <col min="14348" max="14350" width="15.625" style="57" customWidth="1"/>
    <col min="14351" max="14351" width="10.875" style="57" customWidth="1"/>
    <col min="14352" max="14593" width="9" style="57" customWidth="1"/>
    <col min="14594" max="14600" width="5.625" style="57"/>
    <col min="14601" max="14601" width="22" style="57" customWidth="1"/>
    <col min="14602" max="14603" width="18.625" style="57" customWidth="1"/>
    <col min="14604" max="14606" width="15.625" style="57" customWidth="1"/>
    <col min="14607" max="14607" width="10.875" style="57" customWidth="1"/>
    <col min="14608" max="14849" width="9" style="57" customWidth="1"/>
    <col min="14850" max="14856" width="5.625" style="57"/>
    <col min="14857" max="14857" width="22" style="57" customWidth="1"/>
    <col min="14858" max="14859" width="18.625" style="57" customWidth="1"/>
    <col min="14860" max="14862" width="15.625" style="57" customWidth="1"/>
    <col min="14863" max="14863" width="10.875" style="57" customWidth="1"/>
    <col min="14864" max="15105" width="9" style="57" customWidth="1"/>
    <col min="15106" max="15112" width="5.625" style="57"/>
    <col min="15113" max="15113" width="22" style="57" customWidth="1"/>
    <col min="15114" max="15115" width="18.625" style="57" customWidth="1"/>
    <col min="15116" max="15118" width="15.625" style="57" customWidth="1"/>
    <col min="15119" max="15119" width="10.875" style="57" customWidth="1"/>
    <col min="15120" max="15361" width="9" style="57" customWidth="1"/>
    <col min="15362" max="15368" width="5.625" style="57"/>
    <col min="15369" max="15369" width="22" style="57" customWidth="1"/>
    <col min="15370" max="15371" width="18.625" style="57" customWidth="1"/>
    <col min="15372" max="15374" width="15.625" style="57" customWidth="1"/>
    <col min="15375" max="15375" width="10.875" style="57" customWidth="1"/>
    <col min="15376" max="15617" width="9" style="57" customWidth="1"/>
    <col min="15618" max="15624" width="5.625" style="57"/>
    <col min="15625" max="15625" width="22" style="57" customWidth="1"/>
    <col min="15626" max="15627" width="18.625" style="57" customWidth="1"/>
    <col min="15628" max="15630" width="15.625" style="57" customWidth="1"/>
    <col min="15631" max="15631" width="10.875" style="57" customWidth="1"/>
    <col min="15632" max="15873" width="9" style="57" customWidth="1"/>
    <col min="15874" max="15880" width="5.625" style="57"/>
    <col min="15881" max="15881" width="22" style="57" customWidth="1"/>
    <col min="15882" max="15883" width="18.625" style="57" customWidth="1"/>
    <col min="15884" max="15886" width="15.625" style="57" customWidth="1"/>
    <col min="15887" max="15887" width="10.875" style="57" customWidth="1"/>
    <col min="15888" max="16129" width="9" style="57" customWidth="1"/>
    <col min="16130" max="16136" width="5.625" style="57"/>
    <col min="16137" max="16137" width="22" style="57" customWidth="1"/>
    <col min="16138" max="16139" width="18.625" style="57" customWidth="1"/>
    <col min="16140" max="16142" width="15.625" style="57" customWidth="1"/>
    <col min="16143" max="16143" width="10.875" style="57" customWidth="1"/>
    <col min="16144" max="16384" width="9" style="57" customWidth="1"/>
  </cols>
  <sheetData>
    <row r="1" spans="1:17" ht="30.75" customHeight="1">
      <c r="A1" s="1241" t="s">
        <v>209</v>
      </c>
      <c r="B1" s="1241"/>
      <c r="C1" s="1241"/>
      <c r="D1" s="1241"/>
    </row>
    <row r="2" spans="1:17" ht="30.75" customHeight="1">
      <c r="A2" s="58"/>
      <c r="B2" s="58"/>
    </row>
    <row r="3" spans="1:17" ht="30.75" customHeight="1" thickBot="1">
      <c r="A3" s="59"/>
      <c r="C3" s="60" t="s">
        <v>210</v>
      </c>
      <c r="E3" s="61" t="s">
        <v>211</v>
      </c>
    </row>
    <row r="4" spans="1:17" ht="30.75" customHeight="1">
      <c r="A4" s="59"/>
      <c r="B4" s="62"/>
      <c r="C4" s="63" t="s">
        <v>212</v>
      </c>
      <c r="D4" s="64" t="s">
        <v>213</v>
      </c>
      <c r="E4" s="65" t="s">
        <v>214</v>
      </c>
    </row>
    <row r="5" spans="1:17" ht="30.75" customHeight="1" thickBot="1">
      <c r="A5" s="59"/>
      <c r="B5" s="66"/>
      <c r="C5" s="67">
        <f>'様式第２号－２'!AT7</f>
        <v>10</v>
      </c>
      <c r="D5" s="68">
        <f>'様式第２号－２'!AW7</f>
        <v>10</v>
      </c>
      <c r="E5" s="69">
        <f>'様式第２号－２'!AZ7</f>
        <v>15</v>
      </c>
    </row>
    <row r="6" spans="1:17" ht="30.75" customHeight="1">
      <c r="A6" s="59"/>
    </row>
    <row r="7" spans="1:17" ht="30.75" customHeight="1">
      <c r="A7" s="59"/>
      <c r="B7" s="70"/>
    </row>
    <row r="8" spans="1:17" ht="19.5" customHeight="1" thickBot="1">
      <c r="E8" s="61"/>
      <c r="L8" s="61"/>
      <c r="M8" s="61"/>
      <c r="N8" s="71" t="s">
        <v>215</v>
      </c>
      <c r="Q8" s="72" t="s">
        <v>216</v>
      </c>
    </row>
    <row r="9" spans="1:17" ht="20.100000000000001" customHeight="1">
      <c r="A9" s="1242" t="s">
        <v>217</v>
      </c>
      <c r="B9" s="1244" t="s">
        <v>218</v>
      </c>
      <c r="C9" s="1246" t="s">
        <v>219</v>
      </c>
      <c r="D9" s="1246" t="s">
        <v>220</v>
      </c>
      <c r="E9" s="1248" t="s">
        <v>221</v>
      </c>
      <c r="F9" s="1257"/>
      <c r="G9" s="1257"/>
      <c r="H9" s="1257"/>
      <c r="I9" s="1257"/>
      <c r="J9" s="1257"/>
      <c r="K9" s="1257"/>
      <c r="L9" s="1257"/>
      <c r="M9" s="1257"/>
      <c r="N9" s="1257"/>
      <c r="O9" s="1250" t="s">
        <v>222</v>
      </c>
      <c r="P9" s="1251"/>
      <c r="Q9" s="1252"/>
    </row>
    <row r="10" spans="1:17" ht="24.75" customHeight="1" thickBot="1">
      <c r="A10" s="1243"/>
      <c r="B10" s="1245"/>
      <c r="C10" s="1247"/>
      <c r="D10" s="1247"/>
      <c r="E10" s="1249"/>
      <c r="F10" s="1253" t="s">
        <v>223</v>
      </c>
      <c r="G10" s="1254"/>
      <c r="H10" s="1254"/>
      <c r="I10" s="1254" t="s">
        <v>224</v>
      </c>
      <c r="J10" s="1254"/>
      <c r="K10" s="1254"/>
      <c r="L10" s="1255" t="s">
        <v>225</v>
      </c>
      <c r="M10" s="1255"/>
      <c r="N10" s="1256"/>
      <c r="O10" s="73" t="s">
        <v>226</v>
      </c>
      <c r="P10" s="74" t="s">
        <v>227</v>
      </c>
      <c r="Q10" s="75" t="s">
        <v>228</v>
      </c>
    </row>
    <row r="11" spans="1:17" ht="24.95" customHeight="1" thickTop="1">
      <c r="A11" s="1258" t="s">
        <v>229</v>
      </c>
      <c r="B11" s="76"/>
      <c r="C11" s="77"/>
      <c r="D11" s="77"/>
      <c r="E11" s="77"/>
      <c r="F11" s="1261">
        <f>IFERROR(E11*(O11/(O11+P11+Q11)),0)</f>
        <v>0</v>
      </c>
      <c r="G11" s="1262"/>
      <c r="H11" s="1262"/>
      <c r="I11" s="1262">
        <f>IFERROR(E11*(P11/(O11+P11+Q11)),0)</f>
        <v>0</v>
      </c>
      <c r="J11" s="1262"/>
      <c r="K11" s="1262"/>
      <c r="L11" s="1262">
        <f>IFERROR(E11*(Q11/(O11+P11+Q11)),0)</f>
        <v>0</v>
      </c>
      <c r="M11" s="1262"/>
      <c r="N11" s="1263"/>
      <c r="O11" s="78"/>
      <c r="P11" s="79"/>
      <c r="Q11" s="80"/>
    </row>
    <row r="12" spans="1:17" ht="24.95" customHeight="1">
      <c r="A12" s="1259"/>
      <c r="B12" s="81"/>
      <c r="C12" s="82"/>
      <c r="D12" s="82"/>
      <c r="E12" s="82"/>
      <c r="F12" s="1264">
        <f t="shared" ref="F12:F50" si="0">IFERROR(E12*(O12/(O12+P12+Q12)),0)</f>
        <v>0</v>
      </c>
      <c r="G12" s="1265"/>
      <c r="H12" s="1265"/>
      <c r="I12" s="1265">
        <f t="shared" ref="I12:I50" si="1">IFERROR(E12*(P12/(O12+P12+Q12)),0)</f>
        <v>0</v>
      </c>
      <c r="J12" s="1265"/>
      <c r="K12" s="1265"/>
      <c r="L12" s="1265">
        <f t="shared" ref="L12:L50" si="2">IFERROR(E12*(Q12/(O12+P12+Q12)),0)</f>
        <v>0</v>
      </c>
      <c r="M12" s="1265"/>
      <c r="N12" s="1266"/>
      <c r="O12" s="83"/>
      <c r="P12" s="84"/>
      <c r="Q12" s="85"/>
    </row>
    <row r="13" spans="1:17" ht="24.95" customHeight="1">
      <c r="A13" s="1259"/>
      <c r="B13" s="81"/>
      <c r="C13" s="82"/>
      <c r="D13" s="82"/>
      <c r="E13" s="82"/>
      <c r="F13" s="1264">
        <f t="shared" si="0"/>
        <v>0</v>
      </c>
      <c r="G13" s="1265"/>
      <c r="H13" s="1265"/>
      <c r="I13" s="1265">
        <f t="shared" si="1"/>
        <v>0</v>
      </c>
      <c r="J13" s="1265"/>
      <c r="K13" s="1265"/>
      <c r="L13" s="1265">
        <f t="shared" si="2"/>
        <v>0</v>
      </c>
      <c r="M13" s="1265"/>
      <c r="N13" s="1266"/>
      <c r="O13" s="83"/>
      <c r="P13" s="84"/>
      <c r="Q13" s="85"/>
    </row>
    <row r="14" spans="1:17" ht="24.95" customHeight="1">
      <c r="A14" s="1259"/>
      <c r="B14" s="81"/>
      <c r="C14" s="82"/>
      <c r="D14" s="82"/>
      <c r="E14" s="82"/>
      <c r="F14" s="1264">
        <f t="shared" si="0"/>
        <v>0</v>
      </c>
      <c r="G14" s="1265"/>
      <c r="H14" s="1265"/>
      <c r="I14" s="1265">
        <f t="shared" si="1"/>
        <v>0</v>
      </c>
      <c r="J14" s="1265"/>
      <c r="K14" s="1265"/>
      <c r="L14" s="1265">
        <f t="shared" si="2"/>
        <v>0</v>
      </c>
      <c r="M14" s="1265"/>
      <c r="N14" s="1266"/>
      <c r="O14" s="83"/>
      <c r="P14" s="84"/>
      <c r="Q14" s="85"/>
    </row>
    <row r="15" spans="1:17" ht="24.95" customHeight="1">
      <c r="A15" s="1259"/>
      <c r="B15" s="81"/>
      <c r="C15" s="82"/>
      <c r="D15" s="82"/>
      <c r="E15" s="82"/>
      <c r="F15" s="1264">
        <f t="shared" si="0"/>
        <v>0</v>
      </c>
      <c r="G15" s="1265"/>
      <c r="H15" s="1265"/>
      <c r="I15" s="1265">
        <f t="shared" si="1"/>
        <v>0</v>
      </c>
      <c r="J15" s="1265"/>
      <c r="K15" s="1265"/>
      <c r="L15" s="1265">
        <f t="shared" si="2"/>
        <v>0</v>
      </c>
      <c r="M15" s="1265"/>
      <c r="N15" s="1266"/>
      <c r="O15" s="83"/>
      <c r="P15" s="84"/>
      <c r="Q15" s="85"/>
    </row>
    <row r="16" spans="1:17" ht="24.95" customHeight="1">
      <c r="A16" s="1259"/>
      <c r="B16" s="81"/>
      <c r="C16" s="82"/>
      <c r="D16" s="82"/>
      <c r="E16" s="82"/>
      <c r="F16" s="1264">
        <f t="shared" si="0"/>
        <v>0</v>
      </c>
      <c r="G16" s="1265"/>
      <c r="H16" s="1265"/>
      <c r="I16" s="1265">
        <f t="shared" si="1"/>
        <v>0</v>
      </c>
      <c r="J16" s="1265"/>
      <c r="K16" s="1265"/>
      <c r="L16" s="1265">
        <f t="shared" si="2"/>
        <v>0</v>
      </c>
      <c r="M16" s="1265"/>
      <c r="N16" s="1266"/>
      <c r="O16" s="83"/>
      <c r="P16" s="84"/>
      <c r="Q16" s="85"/>
    </row>
    <row r="17" spans="1:17" ht="24.95" customHeight="1">
      <c r="A17" s="1259"/>
      <c r="B17" s="81"/>
      <c r="C17" s="82"/>
      <c r="D17" s="82"/>
      <c r="E17" s="82"/>
      <c r="F17" s="1264">
        <f t="shared" si="0"/>
        <v>0</v>
      </c>
      <c r="G17" s="1265"/>
      <c r="H17" s="1265"/>
      <c r="I17" s="1265">
        <f t="shared" si="1"/>
        <v>0</v>
      </c>
      <c r="J17" s="1265"/>
      <c r="K17" s="1265"/>
      <c r="L17" s="1265">
        <f t="shared" si="2"/>
        <v>0</v>
      </c>
      <c r="M17" s="1265"/>
      <c r="N17" s="1266"/>
      <c r="O17" s="83"/>
      <c r="P17" s="84"/>
      <c r="Q17" s="85"/>
    </row>
    <row r="18" spans="1:17" ht="24.95" customHeight="1">
      <c r="A18" s="1259"/>
      <c r="B18" s="81"/>
      <c r="C18" s="82"/>
      <c r="D18" s="82"/>
      <c r="E18" s="82"/>
      <c r="F18" s="1264">
        <f t="shared" si="0"/>
        <v>0</v>
      </c>
      <c r="G18" s="1265"/>
      <c r="H18" s="1265"/>
      <c r="I18" s="1265">
        <f t="shared" si="1"/>
        <v>0</v>
      </c>
      <c r="J18" s="1265"/>
      <c r="K18" s="1265"/>
      <c r="L18" s="1265">
        <f t="shared" si="2"/>
        <v>0</v>
      </c>
      <c r="M18" s="1265"/>
      <c r="N18" s="1266"/>
      <c r="O18" s="83"/>
      <c r="P18" s="84"/>
      <c r="Q18" s="85"/>
    </row>
    <row r="19" spans="1:17" ht="24.95" customHeight="1">
      <c r="A19" s="1259"/>
      <c r="B19" s="81"/>
      <c r="C19" s="82"/>
      <c r="D19" s="82"/>
      <c r="E19" s="82"/>
      <c r="F19" s="1264">
        <f t="shared" si="0"/>
        <v>0</v>
      </c>
      <c r="G19" s="1265"/>
      <c r="H19" s="1265"/>
      <c r="I19" s="1265">
        <f t="shared" si="1"/>
        <v>0</v>
      </c>
      <c r="J19" s="1265"/>
      <c r="K19" s="1265"/>
      <c r="L19" s="1265">
        <f t="shared" si="2"/>
        <v>0</v>
      </c>
      <c r="M19" s="1265"/>
      <c r="N19" s="1266"/>
      <c r="O19" s="83"/>
      <c r="P19" s="84"/>
      <c r="Q19" s="85"/>
    </row>
    <row r="20" spans="1:17" ht="24.95" customHeight="1">
      <c r="A20" s="1259"/>
      <c r="B20" s="81"/>
      <c r="C20" s="82"/>
      <c r="D20" s="82"/>
      <c r="E20" s="82"/>
      <c r="F20" s="1264">
        <f t="shared" si="0"/>
        <v>0</v>
      </c>
      <c r="G20" s="1265"/>
      <c r="H20" s="1265"/>
      <c r="I20" s="1265">
        <f t="shared" si="1"/>
        <v>0</v>
      </c>
      <c r="J20" s="1265"/>
      <c r="K20" s="1265"/>
      <c r="L20" s="1265">
        <f t="shared" si="2"/>
        <v>0</v>
      </c>
      <c r="M20" s="1265"/>
      <c r="N20" s="1266"/>
      <c r="O20" s="83"/>
      <c r="P20" s="84"/>
      <c r="Q20" s="85"/>
    </row>
    <row r="21" spans="1:17" ht="24.95" customHeight="1">
      <c r="A21" s="1259"/>
      <c r="B21" s="81"/>
      <c r="C21" s="82"/>
      <c r="D21" s="82"/>
      <c r="E21" s="82"/>
      <c r="F21" s="1264">
        <f t="shared" si="0"/>
        <v>0</v>
      </c>
      <c r="G21" s="1265"/>
      <c r="H21" s="1265"/>
      <c r="I21" s="1265">
        <f t="shared" si="1"/>
        <v>0</v>
      </c>
      <c r="J21" s="1265"/>
      <c r="K21" s="1265"/>
      <c r="L21" s="1265">
        <f t="shared" si="2"/>
        <v>0</v>
      </c>
      <c r="M21" s="1265"/>
      <c r="N21" s="1266"/>
      <c r="O21" s="83"/>
      <c r="P21" s="84"/>
      <c r="Q21" s="85"/>
    </row>
    <row r="22" spans="1:17" ht="24.95" customHeight="1">
      <c r="A22" s="1259"/>
      <c r="B22" s="81"/>
      <c r="C22" s="82"/>
      <c r="D22" s="82"/>
      <c r="E22" s="82"/>
      <c r="F22" s="1264">
        <f t="shared" si="0"/>
        <v>0</v>
      </c>
      <c r="G22" s="1265"/>
      <c r="H22" s="1265"/>
      <c r="I22" s="1265">
        <f t="shared" si="1"/>
        <v>0</v>
      </c>
      <c r="J22" s="1265"/>
      <c r="K22" s="1265"/>
      <c r="L22" s="1265">
        <f t="shared" si="2"/>
        <v>0</v>
      </c>
      <c r="M22" s="1265"/>
      <c r="N22" s="1266"/>
      <c r="O22" s="83"/>
      <c r="P22" s="84"/>
      <c r="Q22" s="85"/>
    </row>
    <row r="23" spans="1:17" ht="24.95" customHeight="1">
      <c r="A23" s="1259"/>
      <c r="B23" s="81"/>
      <c r="C23" s="82"/>
      <c r="D23" s="82"/>
      <c r="E23" s="82"/>
      <c r="F23" s="1264">
        <f t="shared" si="0"/>
        <v>0</v>
      </c>
      <c r="G23" s="1265"/>
      <c r="H23" s="1265"/>
      <c r="I23" s="1265">
        <f t="shared" si="1"/>
        <v>0</v>
      </c>
      <c r="J23" s="1265"/>
      <c r="K23" s="1265"/>
      <c r="L23" s="1265">
        <f t="shared" si="2"/>
        <v>0</v>
      </c>
      <c r="M23" s="1265"/>
      <c r="N23" s="1266"/>
      <c r="O23" s="83"/>
      <c r="P23" s="84"/>
      <c r="Q23" s="85"/>
    </row>
    <row r="24" spans="1:17" ht="24.95" customHeight="1">
      <c r="A24" s="1259"/>
      <c r="B24" s="81"/>
      <c r="C24" s="82"/>
      <c r="D24" s="82"/>
      <c r="E24" s="82"/>
      <c r="F24" s="1264">
        <f t="shared" si="0"/>
        <v>0</v>
      </c>
      <c r="G24" s="1265"/>
      <c r="H24" s="1265"/>
      <c r="I24" s="1265">
        <f t="shared" si="1"/>
        <v>0</v>
      </c>
      <c r="J24" s="1265"/>
      <c r="K24" s="1265"/>
      <c r="L24" s="1265">
        <f t="shared" si="2"/>
        <v>0</v>
      </c>
      <c r="M24" s="1265"/>
      <c r="N24" s="1266"/>
      <c r="O24" s="83"/>
      <c r="P24" s="84"/>
      <c r="Q24" s="85"/>
    </row>
    <row r="25" spans="1:17" ht="24.95" customHeight="1">
      <c r="A25" s="1259"/>
      <c r="B25" s="81"/>
      <c r="C25" s="82"/>
      <c r="D25" s="82"/>
      <c r="E25" s="82"/>
      <c r="F25" s="1264">
        <f t="shared" si="0"/>
        <v>0</v>
      </c>
      <c r="G25" s="1265"/>
      <c r="H25" s="1265"/>
      <c r="I25" s="1265">
        <f t="shared" si="1"/>
        <v>0</v>
      </c>
      <c r="J25" s="1265"/>
      <c r="K25" s="1265"/>
      <c r="L25" s="1265">
        <f t="shared" si="2"/>
        <v>0</v>
      </c>
      <c r="M25" s="1265"/>
      <c r="N25" s="1266"/>
      <c r="O25" s="83"/>
      <c r="P25" s="84"/>
      <c r="Q25" s="85"/>
    </row>
    <row r="26" spans="1:17" ht="24.95" customHeight="1">
      <c r="A26" s="1259"/>
      <c r="B26" s="81"/>
      <c r="C26" s="82"/>
      <c r="D26" s="82"/>
      <c r="E26" s="82"/>
      <c r="F26" s="1264">
        <f t="shared" si="0"/>
        <v>0</v>
      </c>
      <c r="G26" s="1265"/>
      <c r="H26" s="1265"/>
      <c r="I26" s="1265">
        <f t="shared" si="1"/>
        <v>0</v>
      </c>
      <c r="J26" s="1265"/>
      <c r="K26" s="1265"/>
      <c r="L26" s="1265">
        <f t="shared" si="2"/>
        <v>0</v>
      </c>
      <c r="M26" s="1265"/>
      <c r="N26" s="1266"/>
      <c r="O26" s="83"/>
      <c r="P26" s="84"/>
      <c r="Q26" s="85"/>
    </row>
    <row r="27" spans="1:17" ht="24.95" customHeight="1">
      <c r="A27" s="1259"/>
      <c r="B27" s="81"/>
      <c r="C27" s="82"/>
      <c r="D27" s="82"/>
      <c r="E27" s="82"/>
      <c r="F27" s="1264">
        <f t="shared" si="0"/>
        <v>0</v>
      </c>
      <c r="G27" s="1265"/>
      <c r="H27" s="1265"/>
      <c r="I27" s="1265">
        <f t="shared" si="1"/>
        <v>0</v>
      </c>
      <c r="J27" s="1265"/>
      <c r="K27" s="1265"/>
      <c r="L27" s="1265">
        <f t="shared" si="2"/>
        <v>0</v>
      </c>
      <c r="M27" s="1265"/>
      <c r="N27" s="1266"/>
      <c r="O27" s="83"/>
      <c r="P27" s="84"/>
      <c r="Q27" s="85"/>
    </row>
    <row r="28" spans="1:17" ht="24.95" customHeight="1">
      <c r="A28" s="1259"/>
      <c r="B28" s="81"/>
      <c r="C28" s="82"/>
      <c r="D28" s="82"/>
      <c r="E28" s="82"/>
      <c r="F28" s="1264">
        <f t="shared" si="0"/>
        <v>0</v>
      </c>
      <c r="G28" s="1265"/>
      <c r="H28" s="1265"/>
      <c r="I28" s="1265">
        <f t="shared" si="1"/>
        <v>0</v>
      </c>
      <c r="J28" s="1265"/>
      <c r="K28" s="1265"/>
      <c r="L28" s="1265">
        <f t="shared" si="2"/>
        <v>0</v>
      </c>
      <c r="M28" s="1265"/>
      <c r="N28" s="1266"/>
      <c r="O28" s="83"/>
      <c r="P28" s="84"/>
      <c r="Q28" s="85"/>
    </row>
    <row r="29" spans="1:17" ht="24.95" customHeight="1">
      <c r="A29" s="1259"/>
      <c r="B29" s="81"/>
      <c r="C29" s="82"/>
      <c r="D29" s="82"/>
      <c r="E29" s="82"/>
      <c r="F29" s="1264">
        <f t="shared" si="0"/>
        <v>0</v>
      </c>
      <c r="G29" s="1265"/>
      <c r="H29" s="1265"/>
      <c r="I29" s="1265">
        <f t="shared" si="1"/>
        <v>0</v>
      </c>
      <c r="J29" s="1265"/>
      <c r="K29" s="1265"/>
      <c r="L29" s="1265">
        <f t="shared" si="2"/>
        <v>0</v>
      </c>
      <c r="M29" s="1265"/>
      <c r="N29" s="1266"/>
      <c r="O29" s="83"/>
      <c r="P29" s="84"/>
      <c r="Q29" s="85"/>
    </row>
    <row r="30" spans="1:17" ht="24.95" customHeight="1" thickBot="1">
      <c r="A30" s="1260"/>
      <c r="B30" s="86"/>
      <c r="C30" s="87"/>
      <c r="D30" s="87"/>
      <c r="E30" s="87"/>
      <c r="F30" s="1267">
        <f t="shared" si="0"/>
        <v>0</v>
      </c>
      <c r="G30" s="1268"/>
      <c r="H30" s="1268"/>
      <c r="I30" s="1268">
        <f t="shared" si="1"/>
        <v>0</v>
      </c>
      <c r="J30" s="1268"/>
      <c r="K30" s="1268"/>
      <c r="L30" s="1268">
        <f t="shared" si="2"/>
        <v>0</v>
      </c>
      <c r="M30" s="1268"/>
      <c r="N30" s="1269"/>
      <c r="O30" s="73"/>
      <c r="P30" s="74"/>
      <c r="Q30" s="75"/>
    </row>
    <row r="31" spans="1:17" ht="24.95" customHeight="1" thickTop="1">
      <c r="A31" s="1270" t="s">
        <v>230</v>
      </c>
      <c r="B31" s="88"/>
      <c r="C31" s="89"/>
      <c r="D31" s="89"/>
      <c r="E31" s="89"/>
      <c r="F31" s="1261">
        <f t="shared" si="0"/>
        <v>0</v>
      </c>
      <c r="G31" s="1262"/>
      <c r="H31" s="1262"/>
      <c r="I31" s="1262">
        <f t="shared" si="1"/>
        <v>0</v>
      </c>
      <c r="J31" s="1262"/>
      <c r="K31" s="1262"/>
      <c r="L31" s="1262">
        <f t="shared" si="2"/>
        <v>0</v>
      </c>
      <c r="M31" s="1262"/>
      <c r="N31" s="1263"/>
      <c r="O31" s="78"/>
      <c r="P31" s="79"/>
      <c r="Q31" s="80"/>
    </row>
    <row r="32" spans="1:17" ht="24.95" customHeight="1">
      <c r="A32" s="1270"/>
      <c r="B32" s="81"/>
      <c r="C32" s="82"/>
      <c r="D32" s="82"/>
      <c r="E32" s="82"/>
      <c r="F32" s="1264">
        <f t="shared" si="0"/>
        <v>0</v>
      </c>
      <c r="G32" s="1265"/>
      <c r="H32" s="1265"/>
      <c r="I32" s="1265">
        <f t="shared" si="1"/>
        <v>0</v>
      </c>
      <c r="J32" s="1265"/>
      <c r="K32" s="1265"/>
      <c r="L32" s="1265">
        <f t="shared" si="2"/>
        <v>0</v>
      </c>
      <c r="M32" s="1265"/>
      <c r="N32" s="1266"/>
      <c r="O32" s="83"/>
      <c r="P32" s="84"/>
      <c r="Q32" s="85"/>
    </row>
    <row r="33" spans="1:17" ht="24.95" customHeight="1">
      <c r="A33" s="1270"/>
      <c r="B33" s="81"/>
      <c r="C33" s="82"/>
      <c r="D33" s="82"/>
      <c r="E33" s="82"/>
      <c r="F33" s="1264">
        <f t="shared" si="0"/>
        <v>0</v>
      </c>
      <c r="G33" s="1265"/>
      <c r="H33" s="1265"/>
      <c r="I33" s="1265">
        <f t="shared" si="1"/>
        <v>0</v>
      </c>
      <c r="J33" s="1265"/>
      <c r="K33" s="1265"/>
      <c r="L33" s="1265">
        <f t="shared" si="2"/>
        <v>0</v>
      </c>
      <c r="M33" s="1265"/>
      <c r="N33" s="1266"/>
      <c r="O33" s="83"/>
      <c r="P33" s="84"/>
      <c r="Q33" s="85"/>
    </row>
    <row r="34" spans="1:17" ht="24.95" customHeight="1">
      <c r="A34" s="1270"/>
      <c r="B34" s="81"/>
      <c r="C34" s="82"/>
      <c r="D34" s="82"/>
      <c r="E34" s="82"/>
      <c r="F34" s="1264">
        <f t="shared" si="0"/>
        <v>0</v>
      </c>
      <c r="G34" s="1265"/>
      <c r="H34" s="1265"/>
      <c r="I34" s="1265">
        <f t="shared" si="1"/>
        <v>0</v>
      </c>
      <c r="J34" s="1265"/>
      <c r="K34" s="1265"/>
      <c r="L34" s="1265">
        <f t="shared" si="2"/>
        <v>0</v>
      </c>
      <c r="M34" s="1265"/>
      <c r="N34" s="1266"/>
      <c r="O34" s="83"/>
      <c r="P34" s="84"/>
      <c r="Q34" s="85"/>
    </row>
    <row r="35" spans="1:17" ht="24.95" customHeight="1">
      <c r="A35" s="1270"/>
      <c r="B35" s="81"/>
      <c r="C35" s="82"/>
      <c r="D35" s="82"/>
      <c r="E35" s="82"/>
      <c r="F35" s="1264">
        <f t="shared" si="0"/>
        <v>0</v>
      </c>
      <c r="G35" s="1265"/>
      <c r="H35" s="1265"/>
      <c r="I35" s="1265">
        <f t="shared" si="1"/>
        <v>0</v>
      </c>
      <c r="J35" s="1265"/>
      <c r="K35" s="1265"/>
      <c r="L35" s="1265">
        <f t="shared" si="2"/>
        <v>0</v>
      </c>
      <c r="M35" s="1265"/>
      <c r="N35" s="1266"/>
      <c r="O35" s="83"/>
      <c r="P35" s="84"/>
      <c r="Q35" s="85"/>
    </row>
    <row r="36" spans="1:17" ht="24.95" customHeight="1">
      <c r="A36" s="1270"/>
      <c r="B36" s="81"/>
      <c r="C36" s="82"/>
      <c r="D36" s="82"/>
      <c r="E36" s="82"/>
      <c r="F36" s="1264">
        <f t="shared" si="0"/>
        <v>0</v>
      </c>
      <c r="G36" s="1265"/>
      <c r="H36" s="1265"/>
      <c r="I36" s="1265">
        <f t="shared" si="1"/>
        <v>0</v>
      </c>
      <c r="J36" s="1265"/>
      <c r="K36" s="1265"/>
      <c r="L36" s="1265">
        <f t="shared" si="2"/>
        <v>0</v>
      </c>
      <c r="M36" s="1265"/>
      <c r="N36" s="1266"/>
      <c r="O36" s="83"/>
      <c r="P36" s="84"/>
      <c r="Q36" s="85"/>
    </row>
    <row r="37" spans="1:17" ht="24.95" customHeight="1">
      <c r="A37" s="1270"/>
      <c r="B37" s="81"/>
      <c r="C37" s="82"/>
      <c r="D37" s="82"/>
      <c r="E37" s="82"/>
      <c r="F37" s="1264">
        <f t="shared" si="0"/>
        <v>0</v>
      </c>
      <c r="G37" s="1265"/>
      <c r="H37" s="1265"/>
      <c r="I37" s="1265">
        <f t="shared" si="1"/>
        <v>0</v>
      </c>
      <c r="J37" s="1265"/>
      <c r="K37" s="1265"/>
      <c r="L37" s="1265">
        <f t="shared" si="2"/>
        <v>0</v>
      </c>
      <c r="M37" s="1265"/>
      <c r="N37" s="1266"/>
      <c r="O37" s="83"/>
      <c r="P37" s="84"/>
      <c r="Q37" s="85"/>
    </row>
    <row r="38" spans="1:17" ht="24.95" customHeight="1">
      <c r="A38" s="1270"/>
      <c r="B38" s="81"/>
      <c r="C38" s="82"/>
      <c r="D38" s="82"/>
      <c r="E38" s="82"/>
      <c r="F38" s="1264">
        <f t="shared" si="0"/>
        <v>0</v>
      </c>
      <c r="G38" s="1265"/>
      <c r="H38" s="1265"/>
      <c r="I38" s="1265">
        <f t="shared" si="1"/>
        <v>0</v>
      </c>
      <c r="J38" s="1265"/>
      <c r="K38" s="1265"/>
      <c r="L38" s="1265">
        <f t="shared" si="2"/>
        <v>0</v>
      </c>
      <c r="M38" s="1265"/>
      <c r="N38" s="1266"/>
      <c r="O38" s="83"/>
      <c r="P38" s="84"/>
      <c r="Q38" s="85"/>
    </row>
    <row r="39" spans="1:17" ht="24.95" customHeight="1">
      <c r="A39" s="1270"/>
      <c r="B39" s="81"/>
      <c r="C39" s="82"/>
      <c r="D39" s="82"/>
      <c r="E39" s="82"/>
      <c r="F39" s="1264">
        <f t="shared" si="0"/>
        <v>0</v>
      </c>
      <c r="G39" s="1265"/>
      <c r="H39" s="1265"/>
      <c r="I39" s="1265">
        <f t="shared" si="1"/>
        <v>0</v>
      </c>
      <c r="J39" s="1265"/>
      <c r="K39" s="1265"/>
      <c r="L39" s="1265">
        <f t="shared" si="2"/>
        <v>0</v>
      </c>
      <c r="M39" s="1265"/>
      <c r="N39" s="1266"/>
      <c r="O39" s="83"/>
      <c r="P39" s="84"/>
      <c r="Q39" s="85"/>
    </row>
    <row r="40" spans="1:17" ht="24.95" customHeight="1">
      <c r="A40" s="1270"/>
      <c r="B40" s="81"/>
      <c r="C40" s="82"/>
      <c r="D40" s="82"/>
      <c r="E40" s="82"/>
      <c r="F40" s="1264">
        <f t="shared" si="0"/>
        <v>0</v>
      </c>
      <c r="G40" s="1265"/>
      <c r="H40" s="1265"/>
      <c r="I40" s="1265">
        <f t="shared" si="1"/>
        <v>0</v>
      </c>
      <c r="J40" s="1265"/>
      <c r="K40" s="1265"/>
      <c r="L40" s="1265">
        <f t="shared" si="2"/>
        <v>0</v>
      </c>
      <c r="M40" s="1265"/>
      <c r="N40" s="1266"/>
      <c r="O40" s="83"/>
      <c r="P40" s="84"/>
      <c r="Q40" s="85"/>
    </row>
    <row r="41" spans="1:17" ht="24.75" customHeight="1">
      <c r="A41" s="1270"/>
      <c r="B41" s="81"/>
      <c r="C41" s="82"/>
      <c r="D41" s="82"/>
      <c r="E41" s="82"/>
      <c r="F41" s="1264">
        <f t="shared" si="0"/>
        <v>0</v>
      </c>
      <c r="G41" s="1265"/>
      <c r="H41" s="1265"/>
      <c r="I41" s="1265">
        <f t="shared" si="1"/>
        <v>0</v>
      </c>
      <c r="J41" s="1265"/>
      <c r="K41" s="1265"/>
      <c r="L41" s="1265">
        <f t="shared" si="2"/>
        <v>0</v>
      </c>
      <c r="M41" s="1265"/>
      <c r="N41" s="1266"/>
      <c r="O41" s="83"/>
      <c r="P41" s="84"/>
      <c r="Q41" s="85"/>
    </row>
    <row r="42" spans="1:17" ht="24.95" customHeight="1">
      <c r="A42" s="1270"/>
      <c r="B42" s="81"/>
      <c r="C42" s="82"/>
      <c r="D42" s="82"/>
      <c r="E42" s="82"/>
      <c r="F42" s="1264">
        <f t="shared" si="0"/>
        <v>0</v>
      </c>
      <c r="G42" s="1265"/>
      <c r="H42" s="1265"/>
      <c r="I42" s="1265">
        <f t="shared" si="1"/>
        <v>0</v>
      </c>
      <c r="J42" s="1265"/>
      <c r="K42" s="1265"/>
      <c r="L42" s="1265">
        <f t="shared" si="2"/>
        <v>0</v>
      </c>
      <c r="M42" s="1265"/>
      <c r="N42" s="1266"/>
      <c r="O42" s="83"/>
      <c r="P42" s="84"/>
      <c r="Q42" s="85"/>
    </row>
    <row r="43" spans="1:17" ht="24.95" customHeight="1">
      <c r="A43" s="1270"/>
      <c r="B43" s="81"/>
      <c r="C43" s="82"/>
      <c r="D43" s="82"/>
      <c r="E43" s="82"/>
      <c r="F43" s="1264">
        <f t="shared" si="0"/>
        <v>0</v>
      </c>
      <c r="G43" s="1265"/>
      <c r="H43" s="1265"/>
      <c r="I43" s="1265">
        <f t="shared" si="1"/>
        <v>0</v>
      </c>
      <c r="J43" s="1265"/>
      <c r="K43" s="1265"/>
      <c r="L43" s="1265">
        <f t="shared" si="2"/>
        <v>0</v>
      </c>
      <c r="M43" s="1265"/>
      <c r="N43" s="1266"/>
      <c r="O43" s="83"/>
      <c r="P43" s="84"/>
      <c r="Q43" s="85"/>
    </row>
    <row r="44" spans="1:17" ht="24.95" customHeight="1">
      <c r="A44" s="1270"/>
      <c r="B44" s="81"/>
      <c r="C44" s="82"/>
      <c r="D44" s="82"/>
      <c r="E44" s="82"/>
      <c r="F44" s="1264">
        <f t="shared" si="0"/>
        <v>0</v>
      </c>
      <c r="G44" s="1265"/>
      <c r="H44" s="1265"/>
      <c r="I44" s="1265">
        <f t="shared" si="1"/>
        <v>0</v>
      </c>
      <c r="J44" s="1265"/>
      <c r="K44" s="1265"/>
      <c r="L44" s="1265">
        <f t="shared" si="2"/>
        <v>0</v>
      </c>
      <c r="M44" s="1265"/>
      <c r="N44" s="1266"/>
      <c r="O44" s="83"/>
      <c r="P44" s="84"/>
      <c r="Q44" s="85"/>
    </row>
    <row r="45" spans="1:17" ht="24.95" customHeight="1">
      <c r="A45" s="1270"/>
      <c r="B45" s="81"/>
      <c r="C45" s="82"/>
      <c r="D45" s="82"/>
      <c r="E45" s="82"/>
      <c r="F45" s="1264">
        <f t="shared" si="0"/>
        <v>0</v>
      </c>
      <c r="G45" s="1265"/>
      <c r="H45" s="1265"/>
      <c r="I45" s="1265">
        <f t="shared" si="1"/>
        <v>0</v>
      </c>
      <c r="J45" s="1265"/>
      <c r="K45" s="1265"/>
      <c r="L45" s="1265">
        <f t="shared" si="2"/>
        <v>0</v>
      </c>
      <c r="M45" s="1265"/>
      <c r="N45" s="1266"/>
      <c r="O45" s="83"/>
      <c r="P45" s="84"/>
      <c r="Q45" s="85"/>
    </row>
    <row r="46" spans="1:17" ht="24.95" customHeight="1">
      <c r="A46" s="1270"/>
      <c r="B46" s="81"/>
      <c r="C46" s="82"/>
      <c r="D46" s="82"/>
      <c r="E46" s="82"/>
      <c r="F46" s="1264">
        <f t="shared" si="0"/>
        <v>0</v>
      </c>
      <c r="G46" s="1265"/>
      <c r="H46" s="1265"/>
      <c r="I46" s="1265">
        <f t="shared" si="1"/>
        <v>0</v>
      </c>
      <c r="J46" s="1265"/>
      <c r="K46" s="1265"/>
      <c r="L46" s="1265">
        <f t="shared" si="2"/>
        <v>0</v>
      </c>
      <c r="M46" s="1265"/>
      <c r="N46" s="1266"/>
      <c r="O46" s="83"/>
      <c r="P46" s="84"/>
      <c r="Q46" s="85"/>
    </row>
    <row r="47" spans="1:17" ht="24.95" customHeight="1">
      <c r="A47" s="1270"/>
      <c r="B47" s="81"/>
      <c r="C47" s="82"/>
      <c r="D47" s="82"/>
      <c r="E47" s="82"/>
      <c r="F47" s="1264">
        <f t="shared" si="0"/>
        <v>0</v>
      </c>
      <c r="G47" s="1265"/>
      <c r="H47" s="1265"/>
      <c r="I47" s="1265">
        <f t="shared" si="1"/>
        <v>0</v>
      </c>
      <c r="J47" s="1265"/>
      <c r="K47" s="1265"/>
      <c r="L47" s="1265">
        <f t="shared" si="2"/>
        <v>0</v>
      </c>
      <c r="M47" s="1265"/>
      <c r="N47" s="1266"/>
      <c r="O47" s="83"/>
      <c r="P47" s="84"/>
      <c r="Q47" s="85"/>
    </row>
    <row r="48" spans="1:17" ht="24.95" customHeight="1">
      <c r="A48" s="1270"/>
      <c r="B48" s="81"/>
      <c r="C48" s="82"/>
      <c r="D48" s="82"/>
      <c r="E48" s="82"/>
      <c r="F48" s="1264">
        <f t="shared" si="0"/>
        <v>0</v>
      </c>
      <c r="G48" s="1265"/>
      <c r="H48" s="1265"/>
      <c r="I48" s="1265">
        <f t="shared" si="1"/>
        <v>0</v>
      </c>
      <c r="J48" s="1265"/>
      <c r="K48" s="1265"/>
      <c r="L48" s="1265">
        <f t="shared" si="2"/>
        <v>0</v>
      </c>
      <c r="M48" s="1265"/>
      <c r="N48" s="1266"/>
      <c r="O48" s="83"/>
      <c r="P48" s="84"/>
      <c r="Q48" s="85"/>
    </row>
    <row r="49" spans="1:17" ht="24.95" customHeight="1">
      <c r="A49" s="1270"/>
      <c r="B49" s="81"/>
      <c r="C49" s="82"/>
      <c r="D49" s="82"/>
      <c r="E49" s="82"/>
      <c r="F49" s="1264">
        <f t="shared" si="0"/>
        <v>0</v>
      </c>
      <c r="G49" s="1265"/>
      <c r="H49" s="1265"/>
      <c r="I49" s="1265">
        <f t="shared" si="1"/>
        <v>0</v>
      </c>
      <c r="J49" s="1265"/>
      <c r="K49" s="1265"/>
      <c r="L49" s="1265">
        <f t="shared" si="2"/>
        <v>0</v>
      </c>
      <c r="M49" s="1265"/>
      <c r="N49" s="1266"/>
      <c r="O49" s="83"/>
      <c r="P49" s="84"/>
      <c r="Q49" s="85"/>
    </row>
    <row r="50" spans="1:17" ht="24.95" customHeight="1" thickBot="1">
      <c r="A50" s="1270"/>
      <c r="B50" s="81"/>
      <c r="C50" s="82"/>
      <c r="D50" s="82"/>
      <c r="E50" s="82"/>
      <c r="F50" s="1267">
        <f t="shared" si="0"/>
        <v>0</v>
      </c>
      <c r="G50" s="1268"/>
      <c r="H50" s="1268"/>
      <c r="I50" s="1268">
        <f t="shared" si="1"/>
        <v>0</v>
      </c>
      <c r="J50" s="1268"/>
      <c r="K50" s="1268"/>
      <c r="L50" s="1268">
        <f t="shared" si="2"/>
        <v>0</v>
      </c>
      <c r="M50" s="1268"/>
      <c r="N50" s="1269"/>
      <c r="O50" s="90"/>
      <c r="P50" s="91"/>
      <c r="Q50" s="92"/>
    </row>
    <row r="51" spans="1:17" ht="24.95" customHeight="1" thickTop="1" thickBot="1">
      <c r="A51" s="93"/>
      <c r="B51" s="94" t="s">
        <v>231</v>
      </c>
      <c r="C51" s="95">
        <f>SUM(C11:C50)</f>
        <v>0</v>
      </c>
      <c r="D51" s="95">
        <f>SUM(D11:D50)</f>
        <v>0</v>
      </c>
      <c r="E51" s="95">
        <f>SUM(E11:E50)</f>
        <v>0</v>
      </c>
      <c r="F51" s="1273">
        <f>SUM(F11:F50)</f>
        <v>0</v>
      </c>
      <c r="G51" s="1274"/>
      <c r="H51" s="1274"/>
      <c r="I51" s="1274">
        <f>SUM(I11:I50)</f>
        <v>0</v>
      </c>
      <c r="J51" s="1274"/>
      <c r="K51" s="1274"/>
      <c r="L51" s="1274">
        <f>SUM(L11:L50)</f>
        <v>0</v>
      </c>
      <c r="M51" s="1274"/>
      <c r="N51" s="1275"/>
      <c r="O51" s="96"/>
    </row>
    <row r="52" spans="1:17" s="97" customFormat="1" ht="24" customHeight="1">
      <c r="C52" s="98" t="s">
        <v>232</v>
      </c>
      <c r="D52" s="98" t="s">
        <v>233</v>
      </c>
      <c r="E52" s="98" t="s">
        <v>234</v>
      </c>
      <c r="F52" s="1272" t="s">
        <v>235</v>
      </c>
      <c r="G52" s="1272"/>
      <c r="H52" s="1272"/>
      <c r="I52" s="1272" t="s">
        <v>236</v>
      </c>
      <c r="J52" s="1272"/>
      <c r="K52" s="1272"/>
      <c r="L52" s="1272" t="s">
        <v>237</v>
      </c>
      <c r="M52" s="1272"/>
      <c r="N52" s="1272"/>
      <c r="O52" s="99"/>
    </row>
    <row r="55" spans="1:17" ht="20.100000000000001" customHeight="1">
      <c r="B55" s="1271" t="s">
        <v>238</v>
      </c>
      <c r="C55" s="1271"/>
      <c r="D55" s="100">
        <f>C51+F51</f>
        <v>0</v>
      </c>
    </row>
    <row r="56" spans="1:17" ht="20.100000000000001" customHeight="1">
      <c r="B56" s="1271" t="s">
        <v>239</v>
      </c>
      <c r="C56" s="1271"/>
      <c r="D56" s="100">
        <f>D51+I51+L51</f>
        <v>0</v>
      </c>
    </row>
    <row r="57" spans="1:17" ht="20.100000000000001" customHeight="1">
      <c r="B57" s="101"/>
      <c r="C57" s="102"/>
      <c r="D57" s="102"/>
    </row>
    <row r="58" spans="1:17" ht="20.100000000000001" customHeight="1">
      <c r="B58" s="1271" t="s">
        <v>240</v>
      </c>
      <c r="C58" s="1271"/>
      <c r="D58" s="103">
        <f>IFERROR(ROUND(D55/(D55+D56),3),0)</f>
        <v>0</v>
      </c>
    </row>
    <row r="59" spans="1:17" ht="20.100000000000001" customHeight="1">
      <c r="B59" s="1271" t="s">
        <v>241</v>
      </c>
      <c r="C59" s="1271"/>
      <c r="D59" s="103">
        <f>IFERROR(ROUND(D56/(D55+D56),3),0)</f>
        <v>0</v>
      </c>
    </row>
  </sheetData>
  <mergeCells count="143">
    <mergeCell ref="B59:C59"/>
    <mergeCell ref="F52:H52"/>
    <mergeCell ref="I52:K52"/>
    <mergeCell ref="L52:N52"/>
    <mergeCell ref="B55:C55"/>
    <mergeCell ref="B56:C56"/>
    <mergeCell ref="B58:C58"/>
    <mergeCell ref="F50:H50"/>
    <mergeCell ref="I50:K50"/>
    <mergeCell ref="L50:N50"/>
    <mergeCell ref="F51:H51"/>
    <mergeCell ref="I51:K51"/>
    <mergeCell ref="L51:N51"/>
    <mergeCell ref="F48:H48"/>
    <mergeCell ref="I48:K48"/>
    <mergeCell ref="L48:N48"/>
    <mergeCell ref="F49:H49"/>
    <mergeCell ref="I49:K49"/>
    <mergeCell ref="L49:N49"/>
    <mergeCell ref="F46:H46"/>
    <mergeCell ref="I46:K46"/>
    <mergeCell ref="L46:N46"/>
    <mergeCell ref="F47:H47"/>
    <mergeCell ref="I47:K47"/>
    <mergeCell ref="L47:N47"/>
    <mergeCell ref="F44:H44"/>
    <mergeCell ref="I44:K44"/>
    <mergeCell ref="L44:N44"/>
    <mergeCell ref="F45:H45"/>
    <mergeCell ref="I45:K45"/>
    <mergeCell ref="L45:N45"/>
    <mergeCell ref="F42:H42"/>
    <mergeCell ref="I42:K42"/>
    <mergeCell ref="L42:N42"/>
    <mergeCell ref="F43:H43"/>
    <mergeCell ref="I43:K43"/>
    <mergeCell ref="L43:N43"/>
    <mergeCell ref="L40:N40"/>
    <mergeCell ref="F41:H41"/>
    <mergeCell ref="I41:K41"/>
    <mergeCell ref="L41:N41"/>
    <mergeCell ref="F38:H38"/>
    <mergeCell ref="I38:K38"/>
    <mergeCell ref="L38:N38"/>
    <mergeCell ref="F39:H39"/>
    <mergeCell ref="I39:K39"/>
    <mergeCell ref="L39:N39"/>
    <mergeCell ref="A31:A50"/>
    <mergeCell ref="F31:H31"/>
    <mergeCell ref="I31:K31"/>
    <mergeCell ref="L31:N31"/>
    <mergeCell ref="F32:H32"/>
    <mergeCell ref="I32:K32"/>
    <mergeCell ref="L32:N32"/>
    <mergeCell ref="F33:H33"/>
    <mergeCell ref="I33:K33"/>
    <mergeCell ref="L33:N33"/>
    <mergeCell ref="F36:H36"/>
    <mergeCell ref="I36:K36"/>
    <mergeCell ref="L36:N36"/>
    <mergeCell ref="F37:H37"/>
    <mergeCell ref="I37:K37"/>
    <mergeCell ref="L37:N37"/>
    <mergeCell ref="F34:H34"/>
    <mergeCell ref="I34:K34"/>
    <mergeCell ref="L34:N34"/>
    <mergeCell ref="F35:H35"/>
    <mergeCell ref="I35:K35"/>
    <mergeCell ref="L35:N35"/>
    <mergeCell ref="F40:H40"/>
    <mergeCell ref="I40:K40"/>
    <mergeCell ref="F29:H29"/>
    <mergeCell ref="I29:K29"/>
    <mergeCell ref="L29:N29"/>
    <mergeCell ref="F30:H30"/>
    <mergeCell ref="I30:K30"/>
    <mergeCell ref="L30:N30"/>
    <mergeCell ref="F27:H27"/>
    <mergeCell ref="I27:K27"/>
    <mergeCell ref="L27:N27"/>
    <mergeCell ref="F28:H28"/>
    <mergeCell ref="I28:K28"/>
    <mergeCell ref="L28:N28"/>
    <mergeCell ref="F25:H25"/>
    <mergeCell ref="I25:K25"/>
    <mergeCell ref="L25:N25"/>
    <mergeCell ref="F26:H26"/>
    <mergeCell ref="I26:K26"/>
    <mergeCell ref="L26:N26"/>
    <mergeCell ref="F23:H23"/>
    <mergeCell ref="I23:K23"/>
    <mergeCell ref="L23:N23"/>
    <mergeCell ref="F24:H24"/>
    <mergeCell ref="I24:K24"/>
    <mergeCell ref="L24:N24"/>
    <mergeCell ref="L16:N16"/>
    <mergeCell ref="F21:H21"/>
    <mergeCell ref="I21:K21"/>
    <mergeCell ref="L21:N21"/>
    <mergeCell ref="F22:H22"/>
    <mergeCell ref="I22:K22"/>
    <mergeCell ref="L22:N22"/>
    <mergeCell ref="F19:H19"/>
    <mergeCell ref="I19:K19"/>
    <mergeCell ref="L19:N19"/>
    <mergeCell ref="F20:H20"/>
    <mergeCell ref="I20:K20"/>
    <mergeCell ref="L20:N20"/>
    <mergeCell ref="A11:A30"/>
    <mergeCell ref="F11:H11"/>
    <mergeCell ref="I11:K11"/>
    <mergeCell ref="L11:N11"/>
    <mergeCell ref="F12:H12"/>
    <mergeCell ref="I12:K12"/>
    <mergeCell ref="L12:N12"/>
    <mergeCell ref="F13:H13"/>
    <mergeCell ref="I13:K13"/>
    <mergeCell ref="L13:N13"/>
    <mergeCell ref="F14:H14"/>
    <mergeCell ref="I14:K14"/>
    <mergeCell ref="L14:N14"/>
    <mergeCell ref="F17:H17"/>
    <mergeCell ref="I17:K17"/>
    <mergeCell ref="L17:N17"/>
    <mergeCell ref="F18:H18"/>
    <mergeCell ref="I18:K18"/>
    <mergeCell ref="L18:N18"/>
    <mergeCell ref="F15:H15"/>
    <mergeCell ref="I15:K15"/>
    <mergeCell ref="L15:N15"/>
    <mergeCell ref="F16:H16"/>
    <mergeCell ref="I16:K16"/>
    <mergeCell ref="A1:D1"/>
    <mergeCell ref="A9:A10"/>
    <mergeCell ref="B9:B10"/>
    <mergeCell ref="C9:C10"/>
    <mergeCell ref="D9:D10"/>
    <mergeCell ref="E9:E10"/>
    <mergeCell ref="O9:Q9"/>
    <mergeCell ref="F10:H10"/>
    <mergeCell ref="I10:K10"/>
    <mergeCell ref="L10:N10"/>
    <mergeCell ref="F9:N9"/>
  </mergeCells>
  <phoneticPr fontId="1"/>
  <printOptions horizontalCentered="1"/>
  <pageMargins left="0.39370078740157483" right="0.39370078740157483" top="0.39370078740157483" bottom="0.35433070866141736" header="0.19685039370078741" footer="0.15748031496062992"/>
  <pageSetup paperSize="9" scale="49" firstPageNumber="0"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Q59"/>
  <sheetViews>
    <sheetView view="pageBreakPreview" topLeftCell="A5" zoomScale="55" zoomScaleNormal="100" zoomScaleSheetLayoutView="55" workbookViewId="0">
      <selection activeCell="F30" sqref="F30:H30"/>
    </sheetView>
  </sheetViews>
  <sheetFormatPr defaultColWidth="5.625" defaultRowHeight="13.5"/>
  <cols>
    <col min="1" max="1" width="5.625" style="57" customWidth="1"/>
    <col min="2" max="2" width="22" style="57" customWidth="1"/>
    <col min="3" max="5" width="22.125" style="57" customWidth="1"/>
    <col min="6" max="6" width="11.125" style="57" customWidth="1"/>
    <col min="7" max="8" width="5.625" style="57" customWidth="1"/>
    <col min="9" max="9" width="11.125" style="57" customWidth="1"/>
    <col min="10" max="11" width="5.625" style="57" customWidth="1"/>
    <col min="12" max="12" width="11.125" style="57" customWidth="1"/>
    <col min="13" max="17" width="5.625" style="57" customWidth="1"/>
    <col min="18" max="257" width="9" style="57" customWidth="1"/>
    <col min="258" max="264" width="5.625" style="57"/>
    <col min="265" max="265" width="22" style="57" customWidth="1"/>
    <col min="266" max="267" width="18.625" style="57" customWidth="1"/>
    <col min="268" max="270" width="15.625" style="57" customWidth="1"/>
    <col min="271" max="271" width="10.875" style="57" customWidth="1"/>
    <col min="272" max="513" width="9" style="57" customWidth="1"/>
    <col min="514" max="520" width="5.625" style="57"/>
    <col min="521" max="521" width="22" style="57" customWidth="1"/>
    <col min="522" max="523" width="18.625" style="57" customWidth="1"/>
    <col min="524" max="526" width="15.625" style="57" customWidth="1"/>
    <col min="527" max="527" width="10.875" style="57" customWidth="1"/>
    <col min="528" max="769" width="9" style="57" customWidth="1"/>
    <col min="770" max="776" width="5.625" style="57"/>
    <col min="777" max="777" width="22" style="57" customWidth="1"/>
    <col min="778" max="779" width="18.625" style="57" customWidth="1"/>
    <col min="780" max="782" width="15.625" style="57" customWidth="1"/>
    <col min="783" max="783" width="10.875" style="57" customWidth="1"/>
    <col min="784" max="1025" width="9" style="57" customWidth="1"/>
    <col min="1026" max="1032" width="5.625" style="57"/>
    <col min="1033" max="1033" width="22" style="57" customWidth="1"/>
    <col min="1034" max="1035" width="18.625" style="57" customWidth="1"/>
    <col min="1036" max="1038" width="15.625" style="57" customWidth="1"/>
    <col min="1039" max="1039" width="10.875" style="57" customWidth="1"/>
    <col min="1040" max="1281" width="9" style="57" customWidth="1"/>
    <col min="1282" max="1288" width="5.625" style="57"/>
    <col min="1289" max="1289" width="22" style="57" customWidth="1"/>
    <col min="1290" max="1291" width="18.625" style="57" customWidth="1"/>
    <col min="1292" max="1294" width="15.625" style="57" customWidth="1"/>
    <col min="1295" max="1295" width="10.875" style="57" customWidth="1"/>
    <col min="1296" max="1537" width="9" style="57" customWidth="1"/>
    <col min="1538" max="1544" width="5.625" style="57"/>
    <col min="1545" max="1545" width="22" style="57" customWidth="1"/>
    <col min="1546" max="1547" width="18.625" style="57" customWidth="1"/>
    <col min="1548" max="1550" width="15.625" style="57" customWidth="1"/>
    <col min="1551" max="1551" width="10.875" style="57" customWidth="1"/>
    <col min="1552" max="1793" width="9" style="57" customWidth="1"/>
    <col min="1794" max="1800" width="5.625" style="57"/>
    <col min="1801" max="1801" width="22" style="57" customWidth="1"/>
    <col min="1802" max="1803" width="18.625" style="57" customWidth="1"/>
    <col min="1804" max="1806" width="15.625" style="57" customWidth="1"/>
    <col min="1807" max="1807" width="10.875" style="57" customWidth="1"/>
    <col min="1808" max="2049" width="9" style="57" customWidth="1"/>
    <col min="2050" max="2056" width="5.625" style="57"/>
    <col min="2057" max="2057" width="22" style="57" customWidth="1"/>
    <col min="2058" max="2059" width="18.625" style="57" customWidth="1"/>
    <col min="2060" max="2062" width="15.625" style="57" customWidth="1"/>
    <col min="2063" max="2063" width="10.875" style="57" customWidth="1"/>
    <col min="2064" max="2305" width="9" style="57" customWidth="1"/>
    <col min="2306" max="2312" width="5.625" style="57"/>
    <col min="2313" max="2313" width="22" style="57" customWidth="1"/>
    <col min="2314" max="2315" width="18.625" style="57" customWidth="1"/>
    <col min="2316" max="2318" width="15.625" style="57" customWidth="1"/>
    <col min="2319" max="2319" width="10.875" style="57" customWidth="1"/>
    <col min="2320" max="2561" width="9" style="57" customWidth="1"/>
    <col min="2562" max="2568" width="5.625" style="57"/>
    <col min="2569" max="2569" width="22" style="57" customWidth="1"/>
    <col min="2570" max="2571" width="18.625" style="57" customWidth="1"/>
    <col min="2572" max="2574" width="15.625" style="57" customWidth="1"/>
    <col min="2575" max="2575" width="10.875" style="57" customWidth="1"/>
    <col min="2576" max="2817" width="9" style="57" customWidth="1"/>
    <col min="2818" max="2824" width="5.625" style="57"/>
    <col min="2825" max="2825" width="22" style="57" customWidth="1"/>
    <col min="2826" max="2827" width="18.625" style="57" customWidth="1"/>
    <col min="2828" max="2830" width="15.625" style="57" customWidth="1"/>
    <col min="2831" max="2831" width="10.875" style="57" customWidth="1"/>
    <col min="2832" max="3073" width="9" style="57" customWidth="1"/>
    <col min="3074" max="3080" width="5.625" style="57"/>
    <col min="3081" max="3081" width="22" style="57" customWidth="1"/>
    <col min="3082" max="3083" width="18.625" style="57" customWidth="1"/>
    <col min="3084" max="3086" width="15.625" style="57" customWidth="1"/>
    <col min="3087" max="3087" width="10.875" style="57" customWidth="1"/>
    <col min="3088" max="3329" width="9" style="57" customWidth="1"/>
    <col min="3330" max="3336" width="5.625" style="57"/>
    <col min="3337" max="3337" width="22" style="57" customWidth="1"/>
    <col min="3338" max="3339" width="18.625" style="57" customWidth="1"/>
    <col min="3340" max="3342" width="15.625" style="57" customWidth="1"/>
    <col min="3343" max="3343" width="10.875" style="57" customWidth="1"/>
    <col min="3344" max="3585" width="9" style="57" customWidth="1"/>
    <col min="3586" max="3592" width="5.625" style="57"/>
    <col min="3593" max="3593" width="22" style="57" customWidth="1"/>
    <col min="3594" max="3595" width="18.625" style="57" customWidth="1"/>
    <col min="3596" max="3598" width="15.625" style="57" customWidth="1"/>
    <col min="3599" max="3599" width="10.875" style="57" customWidth="1"/>
    <col min="3600" max="3841" width="9" style="57" customWidth="1"/>
    <col min="3842" max="3848" width="5.625" style="57"/>
    <col min="3849" max="3849" width="22" style="57" customWidth="1"/>
    <col min="3850" max="3851" width="18.625" style="57" customWidth="1"/>
    <col min="3852" max="3854" width="15.625" style="57" customWidth="1"/>
    <col min="3855" max="3855" width="10.875" style="57" customWidth="1"/>
    <col min="3856" max="4097" width="9" style="57" customWidth="1"/>
    <col min="4098" max="4104" width="5.625" style="57"/>
    <col min="4105" max="4105" width="22" style="57" customWidth="1"/>
    <col min="4106" max="4107" width="18.625" style="57" customWidth="1"/>
    <col min="4108" max="4110" width="15.625" style="57" customWidth="1"/>
    <col min="4111" max="4111" width="10.875" style="57" customWidth="1"/>
    <col min="4112" max="4353" width="9" style="57" customWidth="1"/>
    <col min="4354" max="4360" width="5.625" style="57"/>
    <col min="4361" max="4361" width="22" style="57" customWidth="1"/>
    <col min="4362" max="4363" width="18.625" style="57" customWidth="1"/>
    <col min="4364" max="4366" width="15.625" style="57" customWidth="1"/>
    <col min="4367" max="4367" width="10.875" style="57" customWidth="1"/>
    <col min="4368" max="4609" width="9" style="57" customWidth="1"/>
    <col min="4610" max="4616" width="5.625" style="57"/>
    <col min="4617" max="4617" width="22" style="57" customWidth="1"/>
    <col min="4618" max="4619" width="18.625" style="57" customWidth="1"/>
    <col min="4620" max="4622" width="15.625" style="57" customWidth="1"/>
    <col min="4623" max="4623" width="10.875" style="57" customWidth="1"/>
    <col min="4624" max="4865" width="9" style="57" customWidth="1"/>
    <col min="4866" max="4872" width="5.625" style="57"/>
    <col min="4873" max="4873" width="22" style="57" customWidth="1"/>
    <col min="4874" max="4875" width="18.625" style="57" customWidth="1"/>
    <col min="4876" max="4878" width="15.625" style="57" customWidth="1"/>
    <col min="4879" max="4879" width="10.875" style="57" customWidth="1"/>
    <col min="4880" max="5121" width="9" style="57" customWidth="1"/>
    <col min="5122" max="5128" width="5.625" style="57"/>
    <col min="5129" max="5129" width="22" style="57" customWidth="1"/>
    <col min="5130" max="5131" width="18.625" style="57" customWidth="1"/>
    <col min="5132" max="5134" width="15.625" style="57" customWidth="1"/>
    <col min="5135" max="5135" width="10.875" style="57" customWidth="1"/>
    <col min="5136" max="5377" width="9" style="57" customWidth="1"/>
    <col min="5378" max="5384" width="5.625" style="57"/>
    <col min="5385" max="5385" width="22" style="57" customWidth="1"/>
    <col min="5386" max="5387" width="18.625" style="57" customWidth="1"/>
    <col min="5388" max="5390" width="15.625" style="57" customWidth="1"/>
    <col min="5391" max="5391" width="10.875" style="57" customWidth="1"/>
    <col min="5392" max="5633" width="9" style="57" customWidth="1"/>
    <col min="5634" max="5640" width="5.625" style="57"/>
    <col min="5641" max="5641" width="22" style="57" customWidth="1"/>
    <col min="5642" max="5643" width="18.625" style="57" customWidth="1"/>
    <col min="5644" max="5646" width="15.625" style="57" customWidth="1"/>
    <col min="5647" max="5647" width="10.875" style="57" customWidth="1"/>
    <col min="5648" max="5889" width="9" style="57" customWidth="1"/>
    <col min="5890" max="5896" width="5.625" style="57"/>
    <col min="5897" max="5897" width="22" style="57" customWidth="1"/>
    <col min="5898" max="5899" width="18.625" style="57" customWidth="1"/>
    <col min="5900" max="5902" width="15.625" style="57" customWidth="1"/>
    <col min="5903" max="5903" width="10.875" style="57" customWidth="1"/>
    <col min="5904" max="6145" width="9" style="57" customWidth="1"/>
    <col min="6146" max="6152" width="5.625" style="57"/>
    <col min="6153" max="6153" width="22" style="57" customWidth="1"/>
    <col min="6154" max="6155" width="18.625" style="57" customWidth="1"/>
    <col min="6156" max="6158" width="15.625" style="57" customWidth="1"/>
    <col min="6159" max="6159" width="10.875" style="57" customWidth="1"/>
    <col min="6160" max="6401" width="9" style="57" customWidth="1"/>
    <col min="6402" max="6408" width="5.625" style="57"/>
    <col min="6409" max="6409" width="22" style="57" customWidth="1"/>
    <col min="6410" max="6411" width="18.625" style="57" customWidth="1"/>
    <col min="6412" max="6414" width="15.625" style="57" customWidth="1"/>
    <col min="6415" max="6415" width="10.875" style="57" customWidth="1"/>
    <col min="6416" max="6657" width="9" style="57" customWidth="1"/>
    <col min="6658" max="6664" width="5.625" style="57"/>
    <col min="6665" max="6665" width="22" style="57" customWidth="1"/>
    <col min="6666" max="6667" width="18.625" style="57" customWidth="1"/>
    <col min="6668" max="6670" width="15.625" style="57" customWidth="1"/>
    <col min="6671" max="6671" width="10.875" style="57" customWidth="1"/>
    <col min="6672" max="6913" width="9" style="57" customWidth="1"/>
    <col min="6914" max="6920" width="5.625" style="57"/>
    <col min="6921" max="6921" width="22" style="57" customWidth="1"/>
    <col min="6922" max="6923" width="18.625" style="57" customWidth="1"/>
    <col min="6924" max="6926" width="15.625" style="57" customWidth="1"/>
    <col min="6927" max="6927" width="10.875" style="57" customWidth="1"/>
    <col min="6928" max="7169" width="9" style="57" customWidth="1"/>
    <col min="7170" max="7176" width="5.625" style="57"/>
    <col min="7177" max="7177" width="22" style="57" customWidth="1"/>
    <col min="7178" max="7179" width="18.625" style="57" customWidth="1"/>
    <col min="7180" max="7182" width="15.625" style="57" customWidth="1"/>
    <col min="7183" max="7183" width="10.875" style="57" customWidth="1"/>
    <col min="7184" max="7425" width="9" style="57" customWidth="1"/>
    <col min="7426" max="7432" width="5.625" style="57"/>
    <col min="7433" max="7433" width="22" style="57" customWidth="1"/>
    <col min="7434" max="7435" width="18.625" style="57" customWidth="1"/>
    <col min="7436" max="7438" width="15.625" style="57" customWidth="1"/>
    <col min="7439" max="7439" width="10.875" style="57" customWidth="1"/>
    <col min="7440" max="7681" width="9" style="57" customWidth="1"/>
    <col min="7682" max="7688" width="5.625" style="57"/>
    <col min="7689" max="7689" width="22" style="57" customWidth="1"/>
    <col min="7690" max="7691" width="18.625" style="57" customWidth="1"/>
    <col min="7692" max="7694" width="15.625" style="57" customWidth="1"/>
    <col min="7695" max="7695" width="10.875" style="57" customWidth="1"/>
    <col min="7696" max="7937" width="9" style="57" customWidth="1"/>
    <col min="7938" max="7944" width="5.625" style="57"/>
    <col min="7945" max="7945" width="22" style="57" customWidth="1"/>
    <col min="7946" max="7947" width="18.625" style="57" customWidth="1"/>
    <col min="7948" max="7950" width="15.625" style="57" customWidth="1"/>
    <col min="7951" max="7951" width="10.875" style="57" customWidth="1"/>
    <col min="7952" max="8193" width="9" style="57" customWidth="1"/>
    <col min="8194" max="8200" width="5.625" style="57"/>
    <col min="8201" max="8201" width="22" style="57" customWidth="1"/>
    <col min="8202" max="8203" width="18.625" style="57" customWidth="1"/>
    <col min="8204" max="8206" width="15.625" style="57" customWidth="1"/>
    <col min="8207" max="8207" width="10.875" style="57" customWidth="1"/>
    <col min="8208" max="8449" width="9" style="57" customWidth="1"/>
    <col min="8450" max="8456" width="5.625" style="57"/>
    <col min="8457" max="8457" width="22" style="57" customWidth="1"/>
    <col min="8458" max="8459" width="18.625" style="57" customWidth="1"/>
    <col min="8460" max="8462" width="15.625" style="57" customWidth="1"/>
    <col min="8463" max="8463" width="10.875" style="57" customWidth="1"/>
    <col min="8464" max="8705" width="9" style="57" customWidth="1"/>
    <col min="8706" max="8712" width="5.625" style="57"/>
    <col min="8713" max="8713" width="22" style="57" customWidth="1"/>
    <col min="8714" max="8715" width="18.625" style="57" customWidth="1"/>
    <col min="8716" max="8718" width="15.625" style="57" customWidth="1"/>
    <col min="8719" max="8719" width="10.875" style="57" customWidth="1"/>
    <col min="8720" max="8961" width="9" style="57" customWidth="1"/>
    <col min="8962" max="8968" width="5.625" style="57"/>
    <col min="8969" max="8969" width="22" style="57" customWidth="1"/>
    <col min="8970" max="8971" width="18.625" style="57" customWidth="1"/>
    <col min="8972" max="8974" width="15.625" style="57" customWidth="1"/>
    <col min="8975" max="8975" width="10.875" style="57" customWidth="1"/>
    <col min="8976" max="9217" width="9" style="57" customWidth="1"/>
    <col min="9218" max="9224" width="5.625" style="57"/>
    <col min="9225" max="9225" width="22" style="57" customWidth="1"/>
    <col min="9226" max="9227" width="18.625" style="57" customWidth="1"/>
    <col min="9228" max="9230" width="15.625" style="57" customWidth="1"/>
    <col min="9231" max="9231" width="10.875" style="57" customWidth="1"/>
    <col min="9232" max="9473" width="9" style="57" customWidth="1"/>
    <col min="9474" max="9480" width="5.625" style="57"/>
    <col min="9481" max="9481" width="22" style="57" customWidth="1"/>
    <col min="9482" max="9483" width="18.625" style="57" customWidth="1"/>
    <col min="9484" max="9486" width="15.625" style="57" customWidth="1"/>
    <col min="9487" max="9487" width="10.875" style="57" customWidth="1"/>
    <col min="9488" max="9729" width="9" style="57" customWidth="1"/>
    <col min="9730" max="9736" width="5.625" style="57"/>
    <col min="9737" max="9737" width="22" style="57" customWidth="1"/>
    <col min="9738" max="9739" width="18.625" style="57" customWidth="1"/>
    <col min="9740" max="9742" width="15.625" style="57" customWidth="1"/>
    <col min="9743" max="9743" width="10.875" style="57" customWidth="1"/>
    <col min="9744" max="9985" width="9" style="57" customWidth="1"/>
    <col min="9986" max="9992" width="5.625" style="57"/>
    <col min="9993" max="9993" width="22" style="57" customWidth="1"/>
    <col min="9994" max="9995" width="18.625" style="57" customWidth="1"/>
    <col min="9996" max="9998" width="15.625" style="57" customWidth="1"/>
    <col min="9999" max="9999" width="10.875" style="57" customWidth="1"/>
    <col min="10000" max="10241" width="9" style="57" customWidth="1"/>
    <col min="10242" max="10248" width="5.625" style="57"/>
    <col min="10249" max="10249" width="22" style="57" customWidth="1"/>
    <col min="10250" max="10251" width="18.625" style="57" customWidth="1"/>
    <col min="10252" max="10254" width="15.625" style="57" customWidth="1"/>
    <col min="10255" max="10255" width="10.875" style="57" customWidth="1"/>
    <col min="10256" max="10497" width="9" style="57" customWidth="1"/>
    <col min="10498" max="10504" width="5.625" style="57"/>
    <col min="10505" max="10505" width="22" style="57" customWidth="1"/>
    <col min="10506" max="10507" width="18.625" style="57" customWidth="1"/>
    <col min="10508" max="10510" width="15.625" style="57" customWidth="1"/>
    <col min="10511" max="10511" width="10.875" style="57" customWidth="1"/>
    <col min="10512" max="10753" width="9" style="57" customWidth="1"/>
    <col min="10754" max="10760" width="5.625" style="57"/>
    <col min="10761" max="10761" width="22" style="57" customWidth="1"/>
    <col min="10762" max="10763" width="18.625" style="57" customWidth="1"/>
    <col min="10764" max="10766" width="15.625" style="57" customWidth="1"/>
    <col min="10767" max="10767" width="10.875" style="57" customWidth="1"/>
    <col min="10768" max="11009" width="9" style="57" customWidth="1"/>
    <col min="11010" max="11016" width="5.625" style="57"/>
    <col min="11017" max="11017" width="22" style="57" customWidth="1"/>
    <col min="11018" max="11019" width="18.625" style="57" customWidth="1"/>
    <col min="11020" max="11022" width="15.625" style="57" customWidth="1"/>
    <col min="11023" max="11023" width="10.875" style="57" customWidth="1"/>
    <col min="11024" max="11265" width="9" style="57" customWidth="1"/>
    <col min="11266" max="11272" width="5.625" style="57"/>
    <col min="11273" max="11273" width="22" style="57" customWidth="1"/>
    <col min="11274" max="11275" width="18.625" style="57" customWidth="1"/>
    <col min="11276" max="11278" width="15.625" style="57" customWidth="1"/>
    <col min="11279" max="11279" width="10.875" style="57" customWidth="1"/>
    <col min="11280" max="11521" width="9" style="57" customWidth="1"/>
    <col min="11522" max="11528" width="5.625" style="57"/>
    <col min="11529" max="11529" width="22" style="57" customWidth="1"/>
    <col min="11530" max="11531" width="18.625" style="57" customWidth="1"/>
    <col min="11532" max="11534" width="15.625" style="57" customWidth="1"/>
    <col min="11535" max="11535" width="10.875" style="57" customWidth="1"/>
    <col min="11536" max="11777" width="9" style="57" customWidth="1"/>
    <col min="11778" max="11784" width="5.625" style="57"/>
    <col min="11785" max="11785" width="22" style="57" customWidth="1"/>
    <col min="11786" max="11787" width="18.625" style="57" customWidth="1"/>
    <col min="11788" max="11790" width="15.625" style="57" customWidth="1"/>
    <col min="11791" max="11791" width="10.875" style="57" customWidth="1"/>
    <col min="11792" max="12033" width="9" style="57" customWidth="1"/>
    <col min="12034" max="12040" width="5.625" style="57"/>
    <col min="12041" max="12041" width="22" style="57" customWidth="1"/>
    <col min="12042" max="12043" width="18.625" style="57" customWidth="1"/>
    <col min="12044" max="12046" width="15.625" style="57" customWidth="1"/>
    <col min="12047" max="12047" width="10.875" style="57" customWidth="1"/>
    <col min="12048" max="12289" width="9" style="57" customWidth="1"/>
    <col min="12290" max="12296" width="5.625" style="57"/>
    <col min="12297" max="12297" width="22" style="57" customWidth="1"/>
    <col min="12298" max="12299" width="18.625" style="57" customWidth="1"/>
    <col min="12300" max="12302" width="15.625" style="57" customWidth="1"/>
    <col min="12303" max="12303" width="10.875" style="57" customWidth="1"/>
    <col min="12304" max="12545" width="9" style="57" customWidth="1"/>
    <col min="12546" max="12552" width="5.625" style="57"/>
    <col min="12553" max="12553" width="22" style="57" customWidth="1"/>
    <col min="12554" max="12555" width="18.625" style="57" customWidth="1"/>
    <col min="12556" max="12558" width="15.625" style="57" customWidth="1"/>
    <col min="12559" max="12559" width="10.875" style="57" customWidth="1"/>
    <col min="12560" max="12801" width="9" style="57" customWidth="1"/>
    <col min="12802" max="12808" width="5.625" style="57"/>
    <col min="12809" max="12809" width="22" style="57" customWidth="1"/>
    <col min="12810" max="12811" width="18.625" style="57" customWidth="1"/>
    <col min="12812" max="12814" width="15.625" style="57" customWidth="1"/>
    <col min="12815" max="12815" width="10.875" style="57" customWidth="1"/>
    <col min="12816" max="13057" width="9" style="57" customWidth="1"/>
    <col min="13058" max="13064" width="5.625" style="57"/>
    <col min="13065" max="13065" width="22" style="57" customWidth="1"/>
    <col min="13066" max="13067" width="18.625" style="57" customWidth="1"/>
    <col min="13068" max="13070" width="15.625" style="57" customWidth="1"/>
    <col min="13071" max="13071" width="10.875" style="57" customWidth="1"/>
    <col min="13072" max="13313" width="9" style="57" customWidth="1"/>
    <col min="13314" max="13320" width="5.625" style="57"/>
    <col min="13321" max="13321" width="22" style="57" customWidth="1"/>
    <col min="13322" max="13323" width="18.625" style="57" customWidth="1"/>
    <col min="13324" max="13326" width="15.625" style="57" customWidth="1"/>
    <col min="13327" max="13327" width="10.875" style="57" customWidth="1"/>
    <col min="13328" max="13569" width="9" style="57" customWidth="1"/>
    <col min="13570" max="13576" width="5.625" style="57"/>
    <col min="13577" max="13577" width="22" style="57" customWidth="1"/>
    <col min="13578" max="13579" width="18.625" style="57" customWidth="1"/>
    <col min="13580" max="13582" width="15.625" style="57" customWidth="1"/>
    <col min="13583" max="13583" width="10.875" style="57" customWidth="1"/>
    <col min="13584" max="13825" width="9" style="57" customWidth="1"/>
    <col min="13826" max="13832" width="5.625" style="57"/>
    <col min="13833" max="13833" width="22" style="57" customWidth="1"/>
    <col min="13834" max="13835" width="18.625" style="57" customWidth="1"/>
    <col min="13836" max="13838" width="15.625" style="57" customWidth="1"/>
    <col min="13839" max="13839" width="10.875" style="57" customWidth="1"/>
    <col min="13840" max="14081" width="9" style="57" customWidth="1"/>
    <col min="14082" max="14088" width="5.625" style="57"/>
    <col min="14089" max="14089" width="22" style="57" customWidth="1"/>
    <col min="14090" max="14091" width="18.625" style="57" customWidth="1"/>
    <col min="14092" max="14094" width="15.625" style="57" customWidth="1"/>
    <col min="14095" max="14095" width="10.875" style="57" customWidth="1"/>
    <col min="14096" max="14337" width="9" style="57" customWidth="1"/>
    <col min="14338" max="14344" width="5.625" style="57"/>
    <col min="14345" max="14345" width="22" style="57" customWidth="1"/>
    <col min="14346" max="14347" width="18.625" style="57" customWidth="1"/>
    <col min="14348" max="14350" width="15.625" style="57" customWidth="1"/>
    <col min="14351" max="14351" width="10.875" style="57" customWidth="1"/>
    <col min="14352" max="14593" width="9" style="57" customWidth="1"/>
    <col min="14594" max="14600" width="5.625" style="57"/>
    <col min="14601" max="14601" width="22" style="57" customWidth="1"/>
    <col min="14602" max="14603" width="18.625" style="57" customWidth="1"/>
    <col min="14604" max="14606" width="15.625" style="57" customWidth="1"/>
    <col min="14607" max="14607" width="10.875" style="57" customWidth="1"/>
    <col min="14608" max="14849" width="9" style="57" customWidth="1"/>
    <col min="14850" max="14856" width="5.625" style="57"/>
    <col min="14857" max="14857" width="22" style="57" customWidth="1"/>
    <col min="14858" max="14859" width="18.625" style="57" customWidth="1"/>
    <col min="14860" max="14862" width="15.625" style="57" customWidth="1"/>
    <col min="14863" max="14863" width="10.875" style="57" customWidth="1"/>
    <col min="14864" max="15105" width="9" style="57" customWidth="1"/>
    <col min="15106" max="15112" width="5.625" style="57"/>
    <col min="15113" max="15113" width="22" style="57" customWidth="1"/>
    <col min="15114" max="15115" width="18.625" style="57" customWidth="1"/>
    <col min="15116" max="15118" width="15.625" style="57" customWidth="1"/>
    <col min="15119" max="15119" width="10.875" style="57" customWidth="1"/>
    <col min="15120" max="15361" width="9" style="57" customWidth="1"/>
    <col min="15362" max="15368" width="5.625" style="57"/>
    <col min="15369" max="15369" width="22" style="57" customWidth="1"/>
    <col min="15370" max="15371" width="18.625" style="57" customWidth="1"/>
    <col min="15372" max="15374" width="15.625" style="57" customWidth="1"/>
    <col min="15375" max="15375" width="10.875" style="57" customWidth="1"/>
    <col min="15376" max="15617" width="9" style="57" customWidth="1"/>
    <col min="15618" max="15624" width="5.625" style="57"/>
    <col min="15625" max="15625" width="22" style="57" customWidth="1"/>
    <col min="15626" max="15627" width="18.625" style="57" customWidth="1"/>
    <col min="15628" max="15630" width="15.625" style="57" customWidth="1"/>
    <col min="15631" max="15631" width="10.875" style="57" customWidth="1"/>
    <col min="15632" max="15873" width="9" style="57" customWidth="1"/>
    <col min="15874" max="15880" width="5.625" style="57"/>
    <col min="15881" max="15881" width="22" style="57" customWidth="1"/>
    <col min="15882" max="15883" width="18.625" style="57" customWidth="1"/>
    <col min="15884" max="15886" width="15.625" style="57" customWidth="1"/>
    <col min="15887" max="15887" width="10.875" style="57" customWidth="1"/>
    <col min="15888" max="16129" width="9" style="57" customWidth="1"/>
    <col min="16130" max="16136" width="5.625" style="57"/>
    <col min="16137" max="16137" width="22" style="57" customWidth="1"/>
    <col min="16138" max="16139" width="18.625" style="57" customWidth="1"/>
    <col min="16140" max="16142" width="15.625" style="57" customWidth="1"/>
    <col min="16143" max="16143" width="10.875" style="57" customWidth="1"/>
    <col min="16144" max="16384" width="9" style="57" customWidth="1"/>
  </cols>
  <sheetData>
    <row r="1" spans="1:17" ht="30.75" customHeight="1">
      <c r="A1" s="1241" t="s">
        <v>242</v>
      </c>
      <c r="B1" s="1241"/>
      <c r="C1" s="1241"/>
      <c r="D1" s="1241"/>
      <c r="E1" s="1241"/>
      <c r="F1" s="1241"/>
    </row>
    <row r="2" spans="1:17" ht="30.75" customHeight="1">
      <c r="A2" s="58"/>
      <c r="B2" s="58"/>
    </row>
    <row r="3" spans="1:17" ht="30.75" customHeight="1" thickBot="1">
      <c r="A3" s="59"/>
      <c r="C3" s="60" t="s">
        <v>243</v>
      </c>
      <c r="E3" s="61" t="s">
        <v>211</v>
      </c>
    </row>
    <row r="4" spans="1:17" ht="30.75" customHeight="1">
      <c r="A4" s="59"/>
      <c r="B4" s="62"/>
      <c r="C4" s="63" t="s">
        <v>212</v>
      </c>
      <c r="D4" s="64" t="s">
        <v>213</v>
      </c>
      <c r="E4" s="65" t="s">
        <v>214</v>
      </c>
    </row>
    <row r="5" spans="1:17" ht="30.75" customHeight="1" thickBot="1">
      <c r="A5" s="59"/>
      <c r="B5" s="66"/>
      <c r="C5" s="67">
        <f>'様式第２号－２'!AT6</f>
        <v>10</v>
      </c>
      <c r="D5" s="68">
        <f>'様式第２号－２'!AW6</f>
        <v>10</v>
      </c>
      <c r="E5" s="69">
        <f>'様式第２号－２'!AZ6</f>
        <v>10</v>
      </c>
    </row>
    <row r="6" spans="1:17" ht="30.75" customHeight="1">
      <c r="A6" s="59"/>
    </row>
    <row r="7" spans="1:17" ht="30.75" customHeight="1">
      <c r="A7" s="59"/>
      <c r="B7" s="70"/>
    </row>
    <row r="8" spans="1:17" ht="19.5" customHeight="1" thickBot="1">
      <c r="E8" s="61"/>
      <c r="L8" s="61"/>
      <c r="M8" s="61"/>
      <c r="N8" s="72" t="s">
        <v>215</v>
      </c>
      <c r="O8" s="104"/>
      <c r="Q8" s="72" t="s">
        <v>216</v>
      </c>
    </row>
    <row r="9" spans="1:17" ht="20.100000000000001" customHeight="1">
      <c r="A9" s="1242" t="s">
        <v>217</v>
      </c>
      <c r="B9" s="1244" t="s">
        <v>218</v>
      </c>
      <c r="C9" s="1246" t="s">
        <v>219</v>
      </c>
      <c r="D9" s="1246" t="s">
        <v>220</v>
      </c>
      <c r="E9" s="1248" t="s">
        <v>221</v>
      </c>
      <c r="F9" s="1257"/>
      <c r="G9" s="1257"/>
      <c r="H9" s="1257"/>
      <c r="I9" s="1257"/>
      <c r="J9" s="1257"/>
      <c r="K9" s="1257"/>
      <c r="L9" s="1257"/>
      <c r="M9" s="1257"/>
      <c r="N9" s="1257"/>
      <c r="O9" s="1250" t="s">
        <v>222</v>
      </c>
      <c r="P9" s="1251"/>
      <c r="Q9" s="1252"/>
    </row>
    <row r="10" spans="1:17" ht="24.75" customHeight="1" thickBot="1">
      <c r="A10" s="1243"/>
      <c r="B10" s="1245"/>
      <c r="C10" s="1247"/>
      <c r="D10" s="1247"/>
      <c r="E10" s="1249"/>
      <c r="F10" s="1253" t="s">
        <v>223</v>
      </c>
      <c r="G10" s="1254"/>
      <c r="H10" s="1254"/>
      <c r="I10" s="1254" t="s">
        <v>224</v>
      </c>
      <c r="J10" s="1254"/>
      <c r="K10" s="1254"/>
      <c r="L10" s="1255" t="s">
        <v>225</v>
      </c>
      <c r="M10" s="1255"/>
      <c r="N10" s="1256"/>
      <c r="O10" s="73" t="s">
        <v>226</v>
      </c>
      <c r="P10" s="74" t="s">
        <v>227</v>
      </c>
      <c r="Q10" s="75" t="s">
        <v>228</v>
      </c>
    </row>
    <row r="11" spans="1:17" ht="24.95" customHeight="1" thickTop="1">
      <c r="A11" s="1258" t="s">
        <v>229</v>
      </c>
      <c r="B11" s="76"/>
      <c r="C11" s="77"/>
      <c r="D11" s="77"/>
      <c r="E11" s="77"/>
      <c r="F11" s="1261">
        <f>IFERROR(E11*(O11/(O11+P11+Q11)),0)</f>
        <v>0</v>
      </c>
      <c r="G11" s="1262"/>
      <c r="H11" s="1262"/>
      <c r="I11" s="1262">
        <f>IFERROR(E11*(P11/(O11+P11+Q11)),0)</f>
        <v>0</v>
      </c>
      <c r="J11" s="1262"/>
      <c r="K11" s="1262"/>
      <c r="L11" s="1262">
        <f>IFERROR(E11*(Q11/(O11+P11+Q11)),0)</f>
        <v>0</v>
      </c>
      <c r="M11" s="1262"/>
      <c r="N11" s="1263"/>
      <c r="O11" s="78"/>
      <c r="P11" s="79"/>
      <c r="Q11" s="80"/>
    </row>
    <row r="12" spans="1:17" ht="24.95" customHeight="1">
      <c r="A12" s="1259"/>
      <c r="B12" s="81"/>
      <c r="C12" s="82"/>
      <c r="D12" s="82"/>
      <c r="E12" s="82"/>
      <c r="F12" s="1264">
        <f t="shared" ref="F12:F50" si="0">IFERROR(E12*(O12/(O12+P12+Q12)),0)</f>
        <v>0</v>
      </c>
      <c r="G12" s="1265"/>
      <c r="H12" s="1265"/>
      <c r="I12" s="1265">
        <f t="shared" ref="I12:I50" si="1">IFERROR(E12*(P12/(O12+P12+Q12)),0)</f>
        <v>0</v>
      </c>
      <c r="J12" s="1265"/>
      <c r="K12" s="1265"/>
      <c r="L12" s="1265">
        <f t="shared" ref="L12:L50" si="2">IFERROR(E12*(Q12/(O12+P12+Q12)),0)</f>
        <v>0</v>
      </c>
      <c r="M12" s="1265"/>
      <c r="N12" s="1266"/>
      <c r="O12" s="83"/>
      <c r="P12" s="84"/>
      <c r="Q12" s="85"/>
    </row>
    <row r="13" spans="1:17" ht="24.95" customHeight="1">
      <c r="A13" s="1259"/>
      <c r="B13" s="81"/>
      <c r="C13" s="82"/>
      <c r="D13" s="82"/>
      <c r="E13" s="82"/>
      <c r="F13" s="1264">
        <f t="shared" si="0"/>
        <v>0</v>
      </c>
      <c r="G13" s="1265"/>
      <c r="H13" s="1265"/>
      <c r="I13" s="1265">
        <f t="shared" si="1"/>
        <v>0</v>
      </c>
      <c r="J13" s="1265"/>
      <c r="K13" s="1265"/>
      <c r="L13" s="1265">
        <f t="shared" si="2"/>
        <v>0</v>
      </c>
      <c r="M13" s="1265"/>
      <c r="N13" s="1266"/>
      <c r="O13" s="83"/>
      <c r="P13" s="84"/>
      <c r="Q13" s="85"/>
    </row>
    <row r="14" spans="1:17" ht="24.95" customHeight="1">
      <c r="A14" s="1259"/>
      <c r="B14" s="81"/>
      <c r="C14" s="82"/>
      <c r="D14" s="82"/>
      <c r="E14" s="82"/>
      <c r="F14" s="1264">
        <f t="shared" si="0"/>
        <v>0</v>
      </c>
      <c r="G14" s="1265"/>
      <c r="H14" s="1265"/>
      <c r="I14" s="1265">
        <f t="shared" si="1"/>
        <v>0</v>
      </c>
      <c r="J14" s="1265"/>
      <c r="K14" s="1265"/>
      <c r="L14" s="1265">
        <f t="shared" si="2"/>
        <v>0</v>
      </c>
      <c r="M14" s="1265"/>
      <c r="N14" s="1266"/>
      <c r="O14" s="83"/>
      <c r="P14" s="84"/>
      <c r="Q14" s="85"/>
    </row>
    <row r="15" spans="1:17" ht="24.95" customHeight="1">
      <c r="A15" s="1259"/>
      <c r="B15" s="81"/>
      <c r="C15" s="82"/>
      <c r="D15" s="82"/>
      <c r="E15" s="82"/>
      <c r="F15" s="1264">
        <f t="shared" si="0"/>
        <v>0</v>
      </c>
      <c r="G15" s="1265"/>
      <c r="H15" s="1265"/>
      <c r="I15" s="1265">
        <f t="shared" si="1"/>
        <v>0</v>
      </c>
      <c r="J15" s="1265"/>
      <c r="K15" s="1265"/>
      <c r="L15" s="1265">
        <f t="shared" si="2"/>
        <v>0</v>
      </c>
      <c r="M15" s="1265"/>
      <c r="N15" s="1266"/>
      <c r="O15" s="83"/>
      <c r="P15" s="84"/>
      <c r="Q15" s="85"/>
    </row>
    <row r="16" spans="1:17" ht="24.95" customHeight="1">
      <c r="A16" s="1259"/>
      <c r="B16" s="81"/>
      <c r="C16" s="82"/>
      <c r="D16" s="82"/>
      <c r="E16" s="82"/>
      <c r="F16" s="1264">
        <f t="shared" si="0"/>
        <v>0</v>
      </c>
      <c r="G16" s="1265"/>
      <c r="H16" s="1265"/>
      <c r="I16" s="1265">
        <f t="shared" si="1"/>
        <v>0</v>
      </c>
      <c r="J16" s="1265"/>
      <c r="K16" s="1265"/>
      <c r="L16" s="1265">
        <f t="shared" si="2"/>
        <v>0</v>
      </c>
      <c r="M16" s="1265"/>
      <c r="N16" s="1266"/>
      <c r="O16" s="83"/>
      <c r="P16" s="84"/>
      <c r="Q16" s="85"/>
    </row>
    <row r="17" spans="1:17" ht="24.95" customHeight="1">
      <c r="A17" s="1259"/>
      <c r="B17" s="81"/>
      <c r="C17" s="82"/>
      <c r="D17" s="82"/>
      <c r="E17" s="82"/>
      <c r="F17" s="1264">
        <f t="shared" si="0"/>
        <v>0</v>
      </c>
      <c r="G17" s="1265"/>
      <c r="H17" s="1265"/>
      <c r="I17" s="1265">
        <f t="shared" si="1"/>
        <v>0</v>
      </c>
      <c r="J17" s="1265"/>
      <c r="K17" s="1265"/>
      <c r="L17" s="1265">
        <f t="shared" si="2"/>
        <v>0</v>
      </c>
      <c r="M17" s="1265"/>
      <c r="N17" s="1266"/>
      <c r="O17" s="83"/>
      <c r="P17" s="84"/>
      <c r="Q17" s="85"/>
    </row>
    <row r="18" spans="1:17" ht="24.95" customHeight="1">
      <c r="A18" s="1259"/>
      <c r="B18" s="81"/>
      <c r="C18" s="82"/>
      <c r="D18" s="82"/>
      <c r="E18" s="82"/>
      <c r="F18" s="1264">
        <f t="shared" si="0"/>
        <v>0</v>
      </c>
      <c r="G18" s="1265"/>
      <c r="H18" s="1265"/>
      <c r="I18" s="1265">
        <f t="shared" si="1"/>
        <v>0</v>
      </c>
      <c r="J18" s="1265"/>
      <c r="K18" s="1265"/>
      <c r="L18" s="1265">
        <f t="shared" si="2"/>
        <v>0</v>
      </c>
      <c r="M18" s="1265"/>
      <c r="N18" s="1266"/>
      <c r="O18" s="83"/>
      <c r="P18" s="84"/>
      <c r="Q18" s="85"/>
    </row>
    <row r="19" spans="1:17" ht="24.95" customHeight="1">
      <c r="A19" s="1259"/>
      <c r="B19" s="81"/>
      <c r="C19" s="82"/>
      <c r="D19" s="82"/>
      <c r="E19" s="82"/>
      <c r="F19" s="1264">
        <f t="shared" si="0"/>
        <v>0</v>
      </c>
      <c r="G19" s="1265"/>
      <c r="H19" s="1265"/>
      <c r="I19" s="1265">
        <f t="shared" si="1"/>
        <v>0</v>
      </c>
      <c r="J19" s="1265"/>
      <c r="K19" s="1265"/>
      <c r="L19" s="1265">
        <f t="shared" si="2"/>
        <v>0</v>
      </c>
      <c r="M19" s="1265"/>
      <c r="N19" s="1266"/>
      <c r="O19" s="83"/>
      <c r="P19" s="84"/>
      <c r="Q19" s="85"/>
    </row>
    <row r="20" spans="1:17" ht="24.95" customHeight="1">
      <c r="A20" s="1259"/>
      <c r="B20" s="81"/>
      <c r="C20" s="82"/>
      <c r="D20" s="82"/>
      <c r="E20" s="82"/>
      <c r="F20" s="1264">
        <f t="shared" si="0"/>
        <v>0</v>
      </c>
      <c r="G20" s="1265"/>
      <c r="H20" s="1265"/>
      <c r="I20" s="1265">
        <f t="shared" si="1"/>
        <v>0</v>
      </c>
      <c r="J20" s="1265"/>
      <c r="K20" s="1265"/>
      <c r="L20" s="1265">
        <f t="shared" si="2"/>
        <v>0</v>
      </c>
      <c r="M20" s="1265"/>
      <c r="N20" s="1266"/>
      <c r="O20" s="83"/>
      <c r="P20" s="84"/>
      <c r="Q20" s="85"/>
    </row>
    <row r="21" spans="1:17" ht="24.95" customHeight="1">
      <c r="A21" s="1259"/>
      <c r="B21" s="81"/>
      <c r="C21" s="82"/>
      <c r="D21" s="82"/>
      <c r="E21" s="82"/>
      <c r="F21" s="1264">
        <f t="shared" si="0"/>
        <v>0</v>
      </c>
      <c r="G21" s="1265"/>
      <c r="H21" s="1265"/>
      <c r="I21" s="1265">
        <f t="shared" si="1"/>
        <v>0</v>
      </c>
      <c r="J21" s="1265"/>
      <c r="K21" s="1265"/>
      <c r="L21" s="1265">
        <f t="shared" si="2"/>
        <v>0</v>
      </c>
      <c r="M21" s="1265"/>
      <c r="N21" s="1266"/>
      <c r="O21" s="83"/>
      <c r="P21" s="84"/>
      <c r="Q21" s="85"/>
    </row>
    <row r="22" spans="1:17" ht="24.95" customHeight="1">
      <c r="A22" s="1259"/>
      <c r="B22" s="81"/>
      <c r="C22" s="82"/>
      <c r="D22" s="82"/>
      <c r="E22" s="82"/>
      <c r="F22" s="1264">
        <f t="shared" si="0"/>
        <v>0</v>
      </c>
      <c r="G22" s="1265"/>
      <c r="H22" s="1265"/>
      <c r="I22" s="1265">
        <f t="shared" si="1"/>
        <v>0</v>
      </c>
      <c r="J22" s="1265"/>
      <c r="K22" s="1265"/>
      <c r="L22" s="1265">
        <f t="shared" si="2"/>
        <v>0</v>
      </c>
      <c r="M22" s="1265"/>
      <c r="N22" s="1266"/>
      <c r="O22" s="83"/>
      <c r="P22" s="84"/>
      <c r="Q22" s="85"/>
    </row>
    <row r="23" spans="1:17" ht="24.95" customHeight="1">
      <c r="A23" s="1259"/>
      <c r="B23" s="81"/>
      <c r="C23" s="82"/>
      <c r="D23" s="82"/>
      <c r="E23" s="82"/>
      <c r="F23" s="1264">
        <f t="shared" si="0"/>
        <v>0</v>
      </c>
      <c r="G23" s="1265"/>
      <c r="H23" s="1265"/>
      <c r="I23" s="1265">
        <f t="shared" si="1"/>
        <v>0</v>
      </c>
      <c r="J23" s="1265"/>
      <c r="K23" s="1265"/>
      <c r="L23" s="1265">
        <f t="shared" si="2"/>
        <v>0</v>
      </c>
      <c r="M23" s="1265"/>
      <c r="N23" s="1266"/>
      <c r="O23" s="83"/>
      <c r="P23" s="84"/>
      <c r="Q23" s="85"/>
    </row>
    <row r="24" spans="1:17" ht="24.95" customHeight="1">
      <c r="A24" s="1259"/>
      <c r="B24" s="81"/>
      <c r="C24" s="82"/>
      <c r="D24" s="82"/>
      <c r="E24" s="82"/>
      <c r="F24" s="1264">
        <f t="shared" si="0"/>
        <v>0</v>
      </c>
      <c r="G24" s="1265"/>
      <c r="H24" s="1265"/>
      <c r="I24" s="1265">
        <f t="shared" si="1"/>
        <v>0</v>
      </c>
      <c r="J24" s="1265"/>
      <c r="K24" s="1265"/>
      <c r="L24" s="1265">
        <f t="shared" si="2"/>
        <v>0</v>
      </c>
      <c r="M24" s="1265"/>
      <c r="N24" s="1266"/>
      <c r="O24" s="83"/>
      <c r="P24" s="84"/>
      <c r="Q24" s="85"/>
    </row>
    <row r="25" spans="1:17" ht="24.95" customHeight="1">
      <c r="A25" s="1259"/>
      <c r="B25" s="81"/>
      <c r="C25" s="82"/>
      <c r="D25" s="82"/>
      <c r="E25" s="82"/>
      <c r="F25" s="1264">
        <f t="shared" si="0"/>
        <v>0</v>
      </c>
      <c r="G25" s="1265"/>
      <c r="H25" s="1265"/>
      <c r="I25" s="1265">
        <f t="shared" si="1"/>
        <v>0</v>
      </c>
      <c r="J25" s="1265"/>
      <c r="K25" s="1265"/>
      <c r="L25" s="1265">
        <f t="shared" si="2"/>
        <v>0</v>
      </c>
      <c r="M25" s="1265"/>
      <c r="N25" s="1266"/>
      <c r="O25" s="83"/>
      <c r="P25" s="84"/>
      <c r="Q25" s="85"/>
    </row>
    <row r="26" spans="1:17" ht="24.95" customHeight="1">
      <c r="A26" s="1259"/>
      <c r="B26" s="81"/>
      <c r="C26" s="82"/>
      <c r="D26" s="82"/>
      <c r="E26" s="82"/>
      <c r="F26" s="1264">
        <f t="shared" si="0"/>
        <v>0</v>
      </c>
      <c r="G26" s="1265"/>
      <c r="H26" s="1265"/>
      <c r="I26" s="1265">
        <f t="shared" si="1"/>
        <v>0</v>
      </c>
      <c r="J26" s="1265"/>
      <c r="K26" s="1265"/>
      <c r="L26" s="1265">
        <f t="shared" si="2"/>
        <v>0</v>
      </c>
      <c r="M26" s="1265"/>
      <c r="N26" s="1266"/>
      <c r="O26" s="83"/>
      <c r="P26" s="84"/>
      <c r="Q26" s="85"/>
    </row>
    <row r="27" spans="1:17" ht="24.95" customHeight="1">
      <c r="A27" s="1259"/>
      <c r="B27" s="81"/>
      <c r="C27" s="82"/>
      <c r="D27" s="82"/>
      <c r="E27" s="82"/>
      <c r="F27" s="1264">
        <f t="shared" si="0"/>
        <v>0</v>
      </c>
      <c r="G27" s="1265"/>
      <c r="H27" s="1265"/>
      <c r="I27" s="1265">
        <f t="shared" si="1"/>
        <v>0</v>
      </c>
      <c r="J27" s="1265"/>
      <c r="K27" s="1265"/>
      <c r="L27" s="1265">
        <f t="shared" si="2"/>
        <v>0</v>
      </c>
      <c r="M27" s="1265"/>
      <c r="N27" s="1266"/>
      <c r="O27" s="83"/>
      <c r="P27" s="84"/>
      <c r="Q27" s="85"/>
    </row>
    <row r="28" spans="1:17" ht="24.95" customHeight="1">
      <c r="A28" s="1259"/>
      <c r="B28" s="81"/>
      <c r="C28" s="82"/>
      <c r="D28" s="82"/>
      <c r="E28" s="82"/>
      <c r="F28" s="1264">
        <f t="shared" si="0"/>
        <v>0</v>
      </c>
      <c r="G28" s="1265"/>
      <c r="H28" s="1265"/>
      <c r="I28" s="1265">
        <f t="shared" si="1"/>
        <v>0</v>
      </c>
      <c r="J28" s="1265"/>
      <c r="K28" s="1265"/>
      <c r="L28" s="1265">
        <f t="shared" si="2"/>
        <v>0</v>
      </c>
      <c r="M28" s="1265"/>
      <c r="N28" s="1266"/>
      <c r="O28" s="83"/>
      <c r="P28" s="84"/>
      <c r="Q28" s="85"/>
    </row>
    <row r="29" spans="1:17" ht="24.95" customHeight="1">
      <c r="A29" s="1259"/>
      <c r="B29" s="81"/>
      <c r="C29" s="82"/>
      <c r="D29" s="82"/>
      <c r="E29" s="82"/>
      <c r="F29" s="1264">
        <f t="shared" si="0"/>
        <v>0</v>
      </c>
      <c r="G29" s="1265"/>
      <c r="H29" s="1265"/>
      <c r="I29" s="1265">
        <f t="shared" si="1"/>
        <v>0</v>
      </c>
      <c r="J29" s="1265"/>
      <c r="K29" s="1265"/>
      <c r="L29" s="1265">
        <f t="shared" si="2"/>
        <v>0</v>
      </c>
      <c r="M29" s="1265"/>
      <c r="N29" s="1266"/>
      <c r="O29" s="83"/>
      <c r="P29" s="84"/>
      <c r="Q29" s="85"/>
    </row>
    <row r="30" spans="1:17" ht="24.95" customHeight="1" thickBot="1">
      <c r="A30" s="1260"/>
      <c r="B30" s="86"/>
      <c r="C30" s="87"/>
      <c r="D30" s="87"/>
      <c r="E30" s="87"/>
      <c r="F30" s="1267">
        <f t="shared" si="0"/>
        <v>0</v>
      </c>
      <c r="G30" s="1268"/>
      <c r="H30" s="1268"/>
      <c r="I30" s="1268">
        <f t="shared" si="1"/>
        <v>0</v>
      </c>
      <c r="J30" s="1268"/>
      <c r="K30" s="1268"/>
      <c r="L30" s="1268">
        <f t="shared" si="2"/>
        <v>0</v>
      </c>
      <c r="M30" s="1268"/>
      <c r="N30" s="1269"/>
      <c r="O30" s="73"/>
      <c r="P30" s="74"/>
      <c r="Q30" s="75"/>
    </row>
    <row r="31" spans="1:17" ht="24.95" customHeight="1" thickTop="1">
      <c r="A31" s="1270" t="s">
        <v>230</v>
      </c>
      <c r="B31" s="88"/>
      <c r="C31" s="89"/>
      <c r="D31" s="89"/>
      <c r="E31" s="89"/>
      <c r="F31" s="1261">
        <f t="shared" si="0"/>
        <v>0</v>
      </c>
      <c r="G31" s="1262"/>
      <c r="H31" s="1262"/>
      <c r="I31" s="1262">
        <f t="shared" si="1"/>
        <v>0</v>
      </c>
      <c r="J31" s="1262"/>
      <c r="K31" s="1262"/>
      <c r="L31" s="1262">
        <f t="shared" si="2"/>
        <v>0</v>
      </c>
      <c r="M31" s="1262"/>
      <c r="N31" s="1263"/>
      <c r="O31" s="78"/>
      <c r="P31" s="79"/>
      <c r="Q31" s="80"/>
    </row>
    <row r="32" spans="1:17" ht="24.95" customHeight="1">
      <c r="A32" s="1270"/>
      <c r="B32" s="81"/>
      <c r="C32" s="82"/>
      <c r="D32" s="82"/>
      <c r="E32" s="82"/>
      <c r="F32" s="1264">
        <f t="shared" si="0"/>
        <v>0</v>
      </c>
      <c r="G32" s="1265"/>
      <c r="H32" s="1265"/>
      <c r="I32" s="1265">
        <f t="shared" si="1"/>
        <v>0</v>
      </c>
      <c r="J32" s="1265"/>
      <c r="K32" s="1265"/>
      <c r="L32" s="1265">
        <f t="shared" si="2"/>
        <v>0</v>
      </c>
      <c r="M32" s="1265"/>
      <c r="N32" s="1266"/>
      <c r="O32" s="83"/>
      <c r="P32" s="84"/>
      <c r="Q32" s="85"/>
    </row>
    <row r="33" spans="1:17" ht="24.95" customHeight="1">
      <c r="A33" s="1270"/>
      <c r="B33" s="81"/>
      <c r="C33" s="82"/>
      <c r="D33" s="82"/>
      <c r="E33" s="82"/>
      <c r="F33" s="1264">
        <f t="shared" si="0"/>
        <v>0</v>
      </c>
      <c r="G33" s="1265"/>
      <c r="H33" s="1265"/>
      <c r="I33" s="1265">
        <f t="shared" si="1"/>
        <v>0</v>
      </c>
      <c r="J33" s="1265"/>
      <c r="K33" s="1265"/>
      <c r="L33" s="1265">
        <f t="shared" si="2"/>
        <v>0</v>
      </c>
      <c r="M33" s="1265"/>
      <c r="N33" s="1266"/>
      <c r="O33" s="83"/>
      <c r="P33" s="84"/>
      <c r="Q33" s="85"/>
    </row>
    <row r="34" spans="1:17" ht="24.95" customHeight="1">
      <c r="A34" s="1270"/>
      <c r="B34" s="81"/>
      <c r="C34" s="82"/>
      <c r="D34" s="82"/>
      <c r="E34" s="82"/>
      <c r="F34" s="1264">
        <f t="shared" si="0"/>
        <v>0</v>
      </c>
      <c r="G34" s="1265"/>
      <c r="H34" s="1265"/>
      <c r="I34" s="1265">
        <f t="shared" si="1"/>
        <v>0</v>
      </c>
      <c r="J34" s="1265"/>
      <c r="K34" s="1265"/>
      <c r="L34" s="1265">
        <f t="shared" si="2"/>
        <v>0</v>
      </c>
      <c r="M34" s="1265"/>
      <c r="N34" s="1266"/>
      <c r="O34" s="83"/>
      <c r="P34" s="84"/>
      <c r="Q34" s="85"/>
    </row>
    <row r="35" spans="1:17" ht="24.95" customHeight="1">
      <c r="A35" s="1270"/>
      <c r="B35" s="81"/>
      <c r="C35" s="82"/>
      <c r="D35" s="82"/>
      <c r="E35" s="82"/>
      <c r="F35" s="1264">
        <f t="shared" si="0"/>
        <v>0</v>
      </c>
      <c r="G35" s="1265"/>
      <c r="H35" s="1265"/>
      <c r="I35" s="1265">
        <f t="shared" si="1"/>
        <v>0</v>
      </c>
      <c r="J35" s="1265"/>
      <c r="K35" s="1265"/>
      <c r="L35" s="1265">
        <f t="shared" si="2"/>
        <v>0</v>
      </c>
      <c r="M35" s="1265"/>
      <c r="N35" s="1266"/>
      <c r="O35" s="83"/>
      <c r="P35" s="84"/>
      <c r="Q35" s="85"/>
    </row>
    <row r="36" spans="1:17" ht="24.95" customHeight="1">
      <c r="A36" s="1270"/>
      <c r="B36" s="81"/>
      <c r="C36" s="82"/>
      <c r="D36" s="82"/>
      <c r="E36" s="82"/>
      <c r="F36" s="1264">
        <f t="shared" si="0"/>
        <v>0</v>
      </c>
      <c r="G36" s="1265"/>
      <c r="H36" s="1265"/>
      <c r="I36" s="1265">
        <f t="shared" si="1"/>
        <v>0</v>
      </c>
      <c r="J36" s="1265"/>
      <c r="K36" s="1265"/>
      <c r="L36" s="1265">
        <f t="shared" si="2"/>
        <v>0</v>
      </c>
      <c r="M36" s="1265"/>
      <c r="N36" s="1266"/>
      <c r="O36" s="83"/>
      <c r="P36" s="84"/>
      <c r="Q36" s="85"/>
    </row>
    <row r="37" spans="1:17" ht="24.95" customHeight="1">
      <c r="A37" s="1270"/>
      <c r="B37" s="81"/>
      <c r="C37" s="82"/>
      <c r="D37" s="82"/>
      <c r="E37" s="82"/>
      <c r="F37" s="1264">
        <f t="shared" si="0"/>
        <v>0</v>
      </c>
      <c r="G37" s="1265"/>
      <c r="H37" s="1265"/>
      <c r="I37" s="1265">
        <f t="shared" si="1"/>
        <v>0</v>
      </c>
      <c r="J37" s="1265"/>
      <c r="K37" s="1265"/>
      <c r="L37" s="1265">
        <f t="shared" si="2"/>
        <v>0</v>
      </c>
      <c r="M37" s="1265"/>
      <c r="N37" s="1266"/>
      <c r="O37" s="83"/>
      <c r="P37" s="84"/>
      <c r="Q37" s="85"/>
    </row>
    <row r="38" spans="1:17" ht="24.95" customHeight="1">
      <c r="A38" s="1270"/>
      <c r="B38" s="81"/>
      <c r="C38" s="82"/>
      <c r="D38" s="82"/>
      <c r="E38" s="82"/>
      <c r="F38" s="1264">
        <f t="shared" si="0"/>
        <v>0</v>
      </c>
      <c r="G38" s="1265"/>
      <c r="H38" s="1265"/>
      <c r="I38" s="1265">
        <f t="shared" si="1"/>
        <v>0</v>
      </c>
      <c r="J38" s="1265"/>
      <c r="K38" s="1265"/>
      <c r="L38" s="1265">
        <f t="shared" si="2"/>
        <v>0</v>
      </c>
      <c r="M38" s="1265"/>
      <c r="N38" s="1266"/>
      <c r="O38" s="83"/>
      <c r="P38" s="84"/>
      <c r="Q38" s="85"/>
    </row>
    <row r="39" spans="1:17" ht="24.95" customHeight="1">
      <c r="A39" s="1270"/>
      <c r="B39" s="81"/>
      <c r="C39" s="82"/>
      <c r="D39" s="82"/>
      <c r="E39" s="82"/>
      <c r="F39" s="1264">
        <f t="shared" si="0"/>
        <v>0</v>
      </c>
      <c r="G39" s="1265"/>
      <c r="H39" s="1265"/>
      <c r="I39" s="1265">
        <f t="shared" si="1"/>
        <v>0</v>
      </c>
      <c r="J39" s="1265"/>
      <c r="K39" s="1265"/>
      <c r="L39" s="1265">
        <f t="shared" si="2"/>
        <v>0</v>
      </c>
      <c r="M39" s="1265"/>
      <c r="N39" s="1266"/>
      <c r="O39" s="83"/>
      <c r="P39" s="84"/>
      <c r="Q39" s="85"/>
    </row>
    <row r="40" spans="1:17" ht="24.95" customHeight="1">
      <c r="A40" s="1270"/>
      <c r="B40" s="81"/>
      <c r="C40" s="82"/>
      <c r="D40" s="82"/>
      <c r="E40" s="82"/>
      <c r="F40" s="1264">
        <f t="shared" si="0"/>
        <v>0</v>
      </c>
      <c r="G40" s="1265"/>
      <c r="H40" s="1265"/>
      <c r="I40" s="1265">
        <f t="shared" si="1"/>
        <v>0</v>
      </c>
      <c r="J40" s="1265"/>
      <c r="K40" s="1265"/>
      <c r="L40" s="1265">
        <f t="shared" si="2"/>
        <v>0</v>
      </c>
      <c r="M40" s="1265"/>
      <c r="N40" s="1266"/>
      <c r="O40" s="83"/>
      <c r="P40" s="84"/>
      <c r="Q40" s="85"/>
    </row>
    <row r="41" spans="1:17" ht="24.75" customHeight="1">
      <c r="A41" s="1270"/>
      <c r="B41" s="81"/>
      <c r="C41" s="82"/>
      <c r="D41" s="82"/>
      <c r="E41" s="82"/>
      <c r="F41" s="1264">
        <f t="shared" si="0"/>
        <v>0</v>
      </c>
      <c r="G41" s="1265"/>
      <c r="H41" s="1265"/>
      <c r="I41" s="1265">
        <f t="shared" si="1"/>
        <v>0</v>
      </c>
      <c r="J41" s="1265"/>
      <c r="K41" s="1265"/>
      <c r="L41" s="1265">
        <f t="shared" si="2"/>
        <v>0</v>
      </c>
      <c r="M41" s="1265"/>
      <c r="N41" s="1266"/>
      <c r="O41" s="83"/>
      <c r="P41" s="84"/>
      <c r="Q41" s="85"/>
    </row>
    <row r="42" spans="1:17" ht="24.95" customHeight="1">
      <c r="A42" s="1270"/>
      <c r="B42" s="81"/>
      <c r="C42" s="82"/>
      <c r="D42" s="82"/>
      <c r="E42" s="82"/>
      <c r="F42" s="1264">
        <f t="shared" si="0"/>
        <v>0</v>
      </c>
      <c r="G42" s="1265"/>
      <c r="H42" s="1265"/>
      <c r="I42" s="1265">
        <f t="shared" si="1"/>
        <v>0</v>
      </c>
      <c r="J42" s="1265"/>
      <c r="K42" s="1265"/>
      <c r="L42" s="1265">
        <f t="shared" si="2"/>
        <v>0</v>
      </c>
      <c r="M42" s="1265"/>
      <c r="N42" s="1266"/>
      <c r="O42" s="83"/>
      <c r="P42" s="84"/>
      <c r="Q42" s="85"/>
    </row>
    <row r="43" spans="1:17" ht="24.95" customHeight="1">
      <c r="A43" s="1270"/>
      <c r="B43" s="81"/>
      <c r="C43" s="82"/>
      <c r="D43" s="82"/>
      <c r="E43" s="82"/>
      <c r="F43" s="1264">
        <f t="shared" si="0"/>
        <v>0</v>
      </c>
      <c r="G43" s="1265"/>
      <c r="H43" s="1265"/>
      <c r="I43" s="1265">
        <f t="shared" si="1"/>
        <v>0</v>
      </c>
      <c r="J43" s="1265"/>
      <c r="K43" s="1265"/>
      <c r="L43" s="1265">
        <f t="shared" si="2"/>
        <v>0</v>
      </c>
      <c r="M43" s="1265"/>
      <c r="N43" s="1266"/>
      <c r="O43" s="83"/>
      <c r="P43" s="84"/>
      <c r="Q43" s="85"/>
    </row>
    <row r="44" spans="1:17" ht="24.95" customHeight="1">
      <c r="A44" s="1270"/>
      <c r="B44" s="81"/>
      <c r="C44" s="82"/>
      <c r="D44" s="82"/>
      <c r="E44" s="82"/>
      <c r="F44" s="1264">
        <f t="shared" si="0"/>
        <v>0</v>
      </c>
      <c r="G44" s="1265"/>
      <c r="H44" s="1265"/>
      <c r="I44" s="1265">
        <f t="shared" si="1"/>
        <v>0</v>
      </c>
      <c r="J44" s="1265"/>
      <c r="K44" s="1265"/>
      <c r="L44" s="1265">
        <f t="shared" si="2"/>
        <v>0</v>
      </c>
      <c r="M44" s="1265"/>
      <c r="N44" s="1266"/>
      <c r="O44" s="83"/>
      <c r="P44" s="84"/>
      <c r="Q44" s="85"/>
    </row>
    <row r="45" spans="1:17" ht="24.95" customHeight="1">
      <c r="A45" s="1270"/>
      <c r="B45" s="81"/>
      <c r="C45" s="82"/>
      <c r="D45" s="82"/>
      <c r="E45" s="82"/>
      <c r="F45" s="1264">
        <f t="shared" si="0"/>
        <v>0</v>
      </c>
      <c r="G45" s="1265"/>
      <c r="H45" s="1265"/>
      <c r="I45" s="1265">
        <f t="shared" si="1"/>
        <v>0</v>
      </c>
      <c r="J45" s="1265"/>
      <c r="K45" s="1265"/>
      <c r="L45" s="1265">
        <f t="shared" si="2"/>
        <v>0</v>
      </c>
      <c r="M45" s="1265"/>
      <c r="N45" s="1266"/>
      <c r="O45" s="83"/>
      <c r="P45" s="84"/>
      <c r="Q45" s="85"/>
    </row>
    <row r="46" spans="1:17" ht="24.95" customHeight="1">
      <c r="A46" s="1270"/>
      <c r="B46" s="81"/>
      <c r="C46" s="82"/>
      <c r="D46" s="82"/>
      <c r="E46" s="82"/>
      <c r="F46" s="1264">
        <f t="shared" si="0"/>
        <v>0</v>
      </c>
      <c r="G46" s="1265"/>
      <c r="H46" s="1265"/>
      <c r="I46" s="1265">
        <f t="shared" si="1"/>
        <v>0</v>
      </c>
      <c r="J46" s="1265"/>
      <c r="K46" s="1265"/>
      <c r="L46" s="1265">
        <f t="shared" si="2"/>
        <v>0</v>
      </c>
      <c r="M46" s="1265"/>
      <c r="N46" s="1266"/>
      <c r="O46" s="83"/>
      <c r="P46" s="84"/>
      <c r="Q46" s="85"/>
    </row>
    <row r="47" spans="1:17" ht="24.95" customHeight="1">
      <c r="A47" s="1270"/>
      <c r="B47" s="81"/>
      <c r="C47" s="82"/>
      <c r="D47" s="82"/>
      <c r="E47" s="82"/>
      <c r="F47" s="1264">
        <f t="shared" si="0"/>
        <v>0</v>
      </c>
      <c r="G47" s="1265"/>
      <c r="H47" s="1265"/>
      <c r="I47" s="1265">
        <f t="shared" si="1"/>
        <v>0</v>
      </c>
      <c r="J47" s="1265"/>
      <c r="K47" s="1265"/>
      <c r="L47" s="1265">
        <f t="shared" si="2"/>
        <v>0</v>
      </c>
      <c r="M47" s="1265"/>
      <c r="N47" s="1266"/>
      <c r="O47" s="83"/>
      <c r="P47" s="84"/>
      <c r="Q47" s="85"/>
    </row>
    <row r="48" spans="1:17" ht="24.95" customHeight="1">
      <c r="A48" s="1270"/>
      <c r="B48" s="81"/>
      <c r="C48" s="82"/>
      <c r="D48" s="82"/>
      <c r="E48" s="82"/>
      <c r="F48" s="1264">
        <f t="shared" si="0"/>
        <v>0</v>
      </c>
      <c r="G48" s="1265"/>
      <c r="H48" s="1265"/>
      <c r="I48" s="1265">
        <f t="shared" si="1"/>
        <v>0</v>
      </c>
      <c r="J48" s="1265"/>
      <c r="K48" s="1265"/>
      <c r="L48" s="1265">
        <f t="shared" si="2"/>
        <v>0</v>
      </c>
      <c r="M48" s="1265"/>
      <c r="N48" s="1266"/>
      <c r="O48" s="83"/>
      <c r="P48" s="84"/>
      <c r="Q48" s="85"/>
    </row>
    <row r="49" spans="1:17" ht="24.95" customHeight="1">
      <c r="A49" s="1270"/>
      <c r="B49" s="81"/>
      <c r="C49" s="82"/>
      <c r="D49" s="82"/>
      <c r="E49" s="82"/>
      <c r="F49" s="1264">
        <f t="shared" si="0"/>
        <v>0</v>
      </c>
      <c r="G49" s="1265"/>
      <c r="H49" s="1265"/>
      <c r="I49" s="1265">
        <f t="shared" si="1"/>
        <v>0</v>
      </c>
      <c r="J49" s="1265"/>
      <c r="K49" s="1265"/>
      <c r="L49" s="1265">
        <f t="shared" si="2"/>
        <v>0</v>
      </c>
      <c r="M49" s="1265"/>
      <c r="N49" s="1266"/>
      <c r="O49" s="83"/>
      <c r="P49" s="84"/>
      <c r="Q49" s="85"/>
    </row>
    <row r="50" spans="1:17" ht="24.95" customHeight="1" thickBot="1">
      <c r="A50" s="1270"/>
      <c r="B50" s="81"/>
      <c r="C50" s="82"/>
      <c r="D50" s="82"/>
      <c r="E50" s="82"/>
      <c r="F50" s="1267">
        <f t="shared" si="0"/>
        <v>0</v>
      </c>
      <c r="G50" s="1268"/>
      <c r="H50" s="1268"/>
      <c r="I50" s="1268">
        <f t="shared" si="1"/>
        <v>0</v>
      </c>
      <c r="J50" s="1268"/>
      <c r="K50" s="1268"/>
      <c r="L50" s="1268">
        <f t="shared" si="2"/>
        <v>0</v>
      </c>
      <c r="M50" s="1268"/>
      <c r="N50" s="1269"/>
      <c r="O50" s="90"/>
      <c r="P50" s="91"/>
      <c r="Q50" s="92"/>
    </row>
    <row r="51" spans="1:17" ht="24.95" customHeight="1" thickTop="1" thickBot="1">
      <c r="A51" s="93"/>
      <c r="B51" s="94" t="s">
        <v>231</v>
      </c>
      <c r="C51" s="95">
        <f>SUM(C11:C50)</f>
        <v>0</v>
      </c>
      <c r="D51" s="95">
        <f>SUM(D11:D50)</f>
        <v>0</v>
      </c>
      <c r="E51" s="95">
        <f>SUM(E11:E50)</f>
        <v>0</v>
      </c>
      <c r="F51" s="1273">
        <f>SUM(F11:F50)</f>
        <v>0</v>
      </c>
      <c r="G51" s="1274"/>
      <c r="H51" s="1274"/>
      <c r="I51" s="1274">
        <f>SUM(I11:I50)</f>
        <v>0</v>
      </c>
      <c r="J51" s="1274"/>
      <c r="K51" s="1274"/>
      <c r="L51" s="1274">
        <f>SUM(L11:L50)</f>
        <v>0</v>
      </c>
      <c r="M51" s="1274"/>
      <c r="N51" s="1275"/>
      <c r="O51" s="96"/>
    </row>
    <row r="52" spans="1:17" s="97" customFormat="1" ht="24" customHeight="1">
      <c r="C52" s="98" t="s">
        <v>232</v>
      </c>
      <c r="D52" s="98" t="s">
        <v>233</v>
      </c>
      <c r="E52" s="98" t="s">
        <v>234</v>
      </c>
      <c r="F52" s="1272" t="s">
        <v>235</v>
      </c>
      <c r="G52" s="1272"/>
      <c r="H52" s="1272"/>
      <c r="I52" s="1272" t="s">
        <v>236</v>
      </c>
      <c r="J52" s="1272"/>
      <c r="K52" s="1272"/>
      <c r="L52" s="1272" t="s">
        <v>237</v>
      </c>
      <c r="M52" s="1272"/>
      <c r="N52" s="1272"/>
      <c r="O52" s="99"/>
    </row>
    <row r="55" spans="1:17" ht="20.100000000000001" customHeight="1">
      <c r="B55" s="1271" t="s">
        <v>238</v>
      </c>
      <c r="C55" s="1271"/>
      <c r="D55" s="100">
        <f>C51+F51</f>
        <v>0</v>
      </c>
    </row>
    <row r="56" spans="1:17" ht="20.100000000000001" customHeight="1">
      <c r="B56" s="1271" t="s">
        <v>239</v>
      </c>
      <c r="C56" s="1271"/>
      <c r="D56" s="100">
        <f>D51+I51+L51</f>
        <v>0</v>
      </c>
    </row>
    <row r="57" spans="1:17" ht="20.100000000000001" customHeight="1">
      <c r="B57" s="101"/>
      <c r="C57" s="102"/>
      <c r="D57" s="102"/>
    </row>
    <row r="58" spans="1:17" ht="20.100000000000001" customHeight="1">
      <c r="B58" s="1271" t="s">
        <v>240</v>
      </c>
      <c r="C58" s="1271"/>
      <c r="D58" s="103">
        <f>IFERROR(ROUND(D55/(D55+D56),3),0)</f>
        <v>0</v>
      </c>
    </row>
    <row r="59" spans="1:17" ht="20.100000000000001" customHeight="1">
      <c r="B59" s="1271" t="s">
        <v>241</v>
      </c>
      <c r="C59" s="1271"/>
      <c r="D59" s="103">
        <f>IFERROR(ROUND(D56/(D55+D56),3),0)</f>
        <v>0</v>
      </c>
    </row>
  </sheetData>
  <mergeCells count="143">
    <mergeCell ref="B59:C59"/>
    <mergeCell ref="F52:H52"/>
    <mergeCell ref="I52:K52"/>
    <mergeCell ref="L52:N52"/>
    <mergeCell ref="B55:C55"/>
    <mergeCell ref="B56:C56"/>
    <mergeCell ref="B58:C58"/>
    <mergeCell ref="F50:H50"/>
    <mergeCell ref="I50:K50"/>
    <mergeCell ref="L50:N50"/>
    <mergeCell ref="F51:H51"/>
    <mergeCell ref="I51:K51"/>
    <mergeCell ref="L51:N51"/>
    <mergeCell ref="F48:H48"/>
    <mergeCell ref="I48:K48"/>
    <mergeCell ref="L48:N48"/>
    <mergeCell ref="F49:H49"/>
    <mergeCell ref="I49:K49"/>
    <mergeCell ref="L49:N49"/>
    <mergeCell ref="F46:H46"/>
    <mergeCell ref="I46:K46"/>
    <mergeCell ref="L46:N46"/>
    <mergeCell ref="F47:H47"/>
    <mergeCell ref="I47:K47"/>
    <mergeCell ref="L47:N47"/>
    <mergeCell ref="F44:H44"/>
    <mergeCell ref="I44:K44"/>
    <mergeCell ref="L44:N44"/>
    <mergeCell ref="F45:H45"/>
    <mergeCell ref="I45:K45"/>
    <mergeCell ref="L45:N45"/>
    <mergeCell ref="F42:H42"/>
    <mergeCell ref="I42:K42"/>
    <mergeCell ref="L42:N42"/>
    <mergeCell ref="F43:H43"/>
    <mergeCell ref="I43:K43"/>
    <mergeCell ref="L43:N43"/>
    <mergeCell ref="L40:N40"/>
    <mergeCell ref="F41:H41"/>
    <mergeCell ref="I41:K41"/>
    <mergeCell ref="L41:N41"/>
    <mergeCell ref="F38:H38"/>
    <mergeCell ref="I38:K38"/>
    <mergeCell ref="L38:N38"/>
    <mergeCell ref="F39:H39"/>
    <mergeCell ref="I39:K39"/>
    <mergeCell ref="L39:N39"/>
    <mergeCell ref="A31:A50"/>
    <mergeCell ref="F31:H31"/>
    <mergeCell ref="I31:K31"/>
    <mergeCell ref="L31:N31"/>
    <mergeCell ref="F32:H32"/>
    <mergeCell ref="I32:K32"/>
    <mergeCell ref="L32:N32"/>
    <mergeCell ref="F33:H33"/>
    <mergeCell ref="I33:K33"/>
    <mergeCell ref="L33:N33"/>
    <mergeCell ref="F36:H36"/>
    <mergeCell ref="I36:K36"/>
    <mergeCell ref="L36:N36"/>
    <mergeCell ref="F37:H37"/>
    <mergeCell ref="I37:K37"/>
    <mergeCell ref="L37:N37"/>
    <mergeCell ref="F34:H34"/>
    <mergeCell ref="I34:K34"/>
    <mergeCell ref="L34:N34"/>
    <mergeCell ref="F35:H35"/>
    <mergeCell ref="I35:K35"/>
    <mergeCell ref="L35:N35"/>
    <mergeCell ref="F40:H40"/>
    <mergeCell ref="I40:K40"/>
    <mergeCell ref="F29:H29"/>
    <mergeCell ref="I29:K29"/>
    <mergeCell ref="L29:N29"/>
    <mergeCell ref="F30:H30"/>
    <mergeCell ref="I30:K30"/>
    <mergeCell ref="L30:N30"/>
    <mergeCell ref="F27:H27"/>
    <mergeCell ref="I27:K27"/>
    <mergeCell ref="L27:N27"/>
    <mergeCell ref="F28:H28"/>
    <mergeCell ref="I28:K28"/>
    <mergeCell ref="L28:N28"/>
    <mergeCell ref="F26:H26"/>
    <mergeCell ref="I26:K26"/>
    <mergeCell ref="L26:N26"/>
    <mergeCell ref="F23:H23"/>
    <mergeCell ref="I23:K23"/>
    <mergeCell ref="L23:N23"/>
    <mergeCell ref="F24:H24"/>
    <mergeCell ref="I24:K24"/>
    <mergeCell ref="L24:N24"/>
    <mergeCell ref="I22:K22"/>
    <mergeCell ref="L22:N22"/>
    <mergeCell ref="F19:H19"/>
    <mergeCell ref="I19:K19"/>
    <mergeCell ref="L19:N19"/>
    <mergeCell ref="F20:H20"/>
    <mergeCell ref="I20:K20"/>
    <mergeCell ref="L20:N20"/>
    <mergeCell ref="F25:H25"/>
    <mergeCell ref="I25:K25"/>
    <mergeCell ref="L25:N25"/>
    <mergeCell ref="O9:Q9"/>
    <mergeCell ref="F10:H10"/>
    <mergeCell ref="I10:K10"/>
    <mergeCell ref="L10:N10"/>
    <mergeCell ref="F17:H17"/>
    <mergeCell ref="I17:K17"/>
    <mergeCell ref="L17:N17"/>
    <mergeCell ref="F18:H18"/>
    <mergeCell ref="I18:K18"/>
    <mergeCell ref="L18:N18"/>
    <mergeCell ref="F15:H15"/>
    <mergeCell ref="I15:K15"/>
    <mergeCell ref="L15:N15"/>
    <mergeCell ref="F16:H16"/>
    <mergeCell ref="I16:K16"/>
    <mergeCell ref="L16:N16"/>
    <mergeCell ref="A11:A30"/>
    <mergeCell ref="F11:H11"/>
    <mergeCell ref="I11:K11"/>
    <mergeCell ref="L11:N11"/>
    <mergeCell ref="F12:H12"/>
    <mergeCell ref="I12:K12"/>
    <mergeCell ref="A1:F1"/>
    <mergeCell ref="A9:A10"/>
    <mergeCell ref="B9:B10"/>
    <mergeCell ref="C9:C10"/>
    <mergeCell ref="D9:D10"/>
    <mergeCell ref="E9:E10"/>
    <mergeCell ref="F9:N9"/>
    <mergeCell ref="L12:N12"/>
    <mergeCell ref="F13:H13"/>
    <mergeCell ref="I13:K13"/>
    <mergeCell ref="L13:N13"/>
    <mergeCell ref="F14:H14"/>
    <mergeCell ref="I14:K14"/>
    <mergeCell ref="L14:N14"/>
    <mergeCell ref="F21:H21"/>
    <mergeCell ref="I21:K21"/>
    <mergeCell ref="L21:N21"/>
    <mergeCell ref="F22:H22"/>
  </mergeCells>
  <phoneticPr fontId="1"/>
  <printOptions horizontalCentered="1"/>
  <pageMargins left="0.39370078740157483" right="0.39370078740157483" top="0.39370078740157483" bottom="0.35433070866141736" header="0.19685039370078741" footer="0.15748031496062992"/>
  <pageSetup paperSize="9" scale="49" firstPageNumber="0"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B1:M36"/>
  <sheetViews>
    <sheetView view="pageBreakPreview" topLeftCell="A4" zoomScale="70" zoomScaleNormal="100" zoomScaleSheetLayoutView="70" workbookViewId="0">
      <selection activeCell="K38" sqref="K38"/>
    </sheetView>
  </sheetViews>
  <sheetFormatPr defaultRowHeight="19.5"/>
  <cols>
    <col min="1" max="1" width="10" style="107" customWidth="1"/>
    <col min="2" max="3" width="3.5" style="106" customWidth="1"/>
    <col min="4" max="4" width="2.625" style="106" customWidth="1"/>
    <col min="5" max="5" width="1.5" style="106" customWidth="1"/>
    <col min="6" max="6" width="9" style="106"/>
    <col min="7" max="7" width="45.75" style="106" customWidth="1"/>
    <col min="8" max="13" width="25.625" style="106" customWidth="1"/>
    <col min="14" max="16384" width="9" style="107"/>
  </cols>
  <sheetData>
    <row r="1" spans="2:13" ht="39.950000000000003" customHeight="1">
      <c r="B1" s="105" t="s">
        <v>244</v>
      </c>
      <c r="C1" s="105"/>
      <c r="D1" s="105"/>
      <c r="E1" s="105"/>
      <c r="F1" s="105"/>
      <c r="G1" s="105"/>
    </row>
    <row r="2" spans="2:13" ht="39.950000000000003" customHeight="1" thickBot="1">
      <c r="H2" s="1279" t="s">
        <v>245</v>
      </c>
      <c r="I2" s="1279"/>
      <c r="J2" s="108" t="s">
        <v>211</v>
      </c>
      <c r="L2" s="1280" t="s">
        <v>246</v>
      </c>
      <c r="M2" s="1281"/>
    </row>
    <row r="3" spans="2:13" ht="30" customHeight="1">
      <c r="H3" s="109" t="s">
        <v>212</v>
      </c>
      <c r="I3" s="110" t="s">
        <v>213</v>
      </c>
      <c r="J3" s="111" t="s">
        <v>214</v>
      </c>
      <c r="L3" s="112" t="s">
        <v>247</v>
      </c>
      <c r="M3" s="113">
        <f>'【２】按分率算定表 (解体・仮設)'!D58</f>
        <v>0</v>
      </c>
    </row>
    <row r="4" spans="2:13" ht="30" customHeight="1" thickBot="1">
      <c r="H4" s="114">
        <f>'【２】按分率算定表 (解体・仮設)'!C5</f>
        <v>10</v>
      </c>
      <c r="I4" s="115">
        <f>'【２】按分率算定表 (解体・仮設)'!D5</f>
        <v>10</v>
      </c>
      <c r="J4" s="116">
        <f>'【２】按分率算定表 (解体・仮設)'!E5</f>
        <v>10</v>
      </c>
      <c r="L4" s="112" t="s">
        <v>248</v>
      </c>
      <c r="M4" s="113">
        <f>'【２】按分率算定表 (解体・仮設)'!D59</f>
        <v>0</v>
      </c>
    </row>
    <row r="5" spans="2:13" ht="15.75" customHeight="1">
      <c r="H5" s="117"/>
      <c r="I5" s="117"/>
      <c r="J5" s="117"/>
      <c r="L5" s="118"/>
      <c r="M5" s="119"/>
    </row>
    <row r="6" spans="2:13" ht="39.950000000000003" customHeight="1" thickBot="1">
      <c r="H6" s="1279" t="s">
        <v>249</v>
      </c>
      <c r="I6" s="1279"/>
      <c r="J6" s="108" t="s">
        <v>211</v>
      </c>
      <c r="L6" s="1280" t="s">
        <v>250</v>
      </c>
      <c r="M6" s="1281"/>
    </row>
    <row r="7" spans="2:13" ht="30" customHeight="1">
      <c r="H7" s="109" t="s">
        <v>212</v>
      </c>
      <c r="I7" s="110" t="s">
        <v>213</v>
      </c>
      <c r="J7" s="111" t="s">
        <v>214</v>
      </c>
      <c r="L7" s="112" t="s">
        <v>247</v>
      </c>
      <c r="M7" s="113">
        <f>'【１】按分率算定表（本体）'!D58</f>
        <v>0</v>
      </c>
    </row>
    <row r="8" spans="2:13" ht="30" customHeight="1" thickBot="1">
      <c r="H8" s="114">
        <f>'【１】按分率算定表（本体）'!C5</f>
        <v>10</v>
      </c>
      <c r="I8" s="115">
        <f>'【１】按分率算定表（本体）'!D5</f>
        <v>10</v>
      </c>
      <c r="J8" s="116">
        <f>'【１】按分率算定表（本体）'!E5</f>
        <v>15</v>
      </c>
      <c r="L8" s="112" t="s">
        <v>248</v>
      </c>
      <c r="M8" s="113">
        <f>'【１】按分率算定表（本体）'!D59</f>
        <v>0</v>
      </c>
    </row>
    <row r="9" spans="2:13" ht="9.9499999999999993" customHeight="1">
      <c r="H9" s="99"/>
      <c r="I9" s="99"/>
      <c r="J9" s="99"/>
      <c r="L9" s="120"/>
    </row>
    <row r="10" spans="2:13" ht="9.9499999999999993" customHeight="1" thickBot="1">
      <c r="H10" s="1282"/>
      <c r="I10" s="1282"/>
      <c r="J10" s="1282"/>
      <c r="K10" s="1282"/>
      <c r="L10" s="1282"/>
      <c r="M10" s="1282"/>
    </row>
    <row r="11" spans="2:13" ht="24" customHeight="1">
      <c r="B11" s="1283"/>
      <c r="C11" s="1284"/>
      <c r="D11" s="1284"/>
      <c r="E11" s="1284"/>
      <c r="F11" s="1284"/>
      <c r="G11" s="1285"/>
      <c r="H11" s="1289" t="s">
        <v>251</v>
      </c>
      <c r="I11" s="1291"/>
      <c r="J11" s="1292"/>
      <c r="K11" s="1293" t="s">
        <v>252</v>
      </c>
      <c r="L11" s="1295"/>
      <c r="M11" s="1296"/>
    </row>
    <row r="12" spans="2:13" s="125" customFormat="1" ht="40.5" customHeight="1" thickBot="1">
      <c r="B12" s="1286"/>
      <c r="C12" s="1287"/>
      <c r="D12" s="1287"/>
      <c r="E12" s="1287"/>
      <c r="F12" s="1287"/>
      <c r="G12" s="1288"/>
      <c r="H12" s="1290"/>
      <c r="I12" s="121" t="s">
        <v>253</v>
      </c>
      <c r="J12" s="122" t="s">
        <v>254</v>
      </c>
      <c r="K12" s="1294"/>
      <c r="L12" s="123" t="s">
        <v>255</v>
      </c>
      <c r="M12" s="124" t="s">
        <v>256</v>
      </c>
    </row>
    <row r="13" spans="2:13" s="125" customFormat="1" ht="30" customHeight="1" thickTop="1" thickBot="1">
      <c r="B13" s="1276" t="s">
        <v>257</v>
      </c>
      <c r="C13" s="1277"/>
      <c r="D13" s="1277"/>
      <c r="E13" s="1277"/>
      <c r="F13" s="1277"/>
      <c r="G13" s="1278"/>
      <c r="H13" s="126">
        <f>H14+H32</f>
        <v>30000</v>
      </c>
      <c r="I13" s="127">
        <f>I14+I32</f>
        <v>0</v>
      </c>
      <c r="J13" s="127">
        <f>J14+J32</f>
        <v>30000</v>
      </c>
      <c r="K13" s="128"/>
      <c r="L13" s="129"/>
      <c r="M13" s="130"/>
    </row>
    <row r="14" spans="2:13" ht="30" customHeight="1" thickTop="1" thickBot="1">
      <c r="B14" s="131" t="s">
        <v>258</v>
      </c>
      <c r="C14" s="132"/>
      <c r="D14" s="132"/>
      <c r="E14" s="132"/>
      <c r="F14" s="132"/>
      <c r="G14" s="133"/>
      <c r="H14" s="134">
        <f>H15+H30+H31</f>
        <v>30000</v>
      </c>
      <c r="I14" s="135">
        <f>I15+I30+I31</f>
        <v>0</v>
      </c>
      <c r="J14" s="136">
        <f>J15+J30+J31</f>
        <v>30000</v>
      </c>
      <c r="K14" s="137">
        <f>K15+K30+K31</f>
        <v>0</v>
      </c>
      <c r="L14" s="138">
        <f>+L15+L30+L31</f>
        <v>0</v>
      </c>
      <c r="M14" s="138">
        <f>M15+M30+M31</f>
        <v>0</v>
      </c>
    </row>
    <row r="15" spans="2:13" ht="30" customHeight="1" thickTop="1">
      <c r="B15" s="139"/>
      <c r="C15" s="140" t="s">
        <v>259</v>
      </c>
      <c r="D15" s="140"/>
      <c r="E15" s="140"/>
      <c r="F15" s="140"/>
      <c r="G15" s="141"/>
      <c r="H15" s="142">
        <f t="shared" ref="H15:M15" si="0">H16+H17+H20+H21+H24+H25+H26+H27+H28</f>
        <v>30000</v>
      </c>
      <c r="I15" s="299">
        <f t="shared" si="0"/>
        <v>0</v>
      </c>
      <c r="J15" s="299">
        <f t="shared" si="0"/>
        <v>30000</v>
      </c>
      <c r="K15" s="143">
        <f t="shared" si="0"/>
        <v>0</v>
      </c>
      <c r="L15" s="301">
        <f t="shared" si="0"/>
        <v>0</v>
      </c>
      <c r="M15" s="301">
        <f t="shared" si="0"/>
        <v>0</v>
      </c>
    </row>
    <row r="16" spans="2:13" ht="30" customHeight="1">
      <c r="B16" s="139"/>
      <c r="C16" s="118"/>
      <c r="D16" s="145" t="s">
        <v>260</v>
      </c>
      <c r="E16" s="145" t="s">
        <v>261</v>
      </c>
      <c r="F16" s="145"/>
      <c r="G16" s="146"/>
      <c r="H16" s="147">
        <v>20000</v>
      </c>
      <c r="I16" s="148">
        <f>ROUND(H16*$M$7,0)</f>
        <v>0</v>
      </c>
      <c r="J16" s="149">
        <f>H16-I16</f>
        <v>20000</v>
      </c>
      <c r="K16" s="150"/>
      <c r="L16" s="148">
        <f>ROUND(K16*$M$7,0)</f>
        <v>0</v>
      </c>
      <c r="M16" s="151">
        <f>K16-L16</f>
        <v>0</v>
      </c>
    </row>
    <row r="17" spans="2:13" ht="30" customHeight="1">
      <c r="B17" s="139"/>
      <c r="C17" s="118"/>
      <c r="D17" s="152" t="s">
        <v>262</v>
      </c>
      <c r="E17" s="152" t="s">
        <v>263</v>
      </c>
      <c r="F17" s="152"/>
      <c r="G17" s="153"/>
      <c r="H17" s="154">
        <f>SUM(H18:H19)</f>
        <v>10000</v>
      </c>
      <c r="I17" s="155">
        <f>SUM(I18:I19)</f>
        <v>0</v>
      </c>
      <c r="J17" s="156">
        <f>J18</f>
        <v>10000</v>
      </c>
      <c r="K17" s="157">
        <f>SUM(K18:K19)</f>
        <v>0</v>
      </c>
      <c r="L17" s="155">
        <f>SUM(L18:L19)</f>
        <v>0</v>
      </c>
      <c r="M17" s="158">
        <f>M18</f>
        <v>0</v>
      </c>
    </row>
    <row r="18" spans="2:13" ht="30" customHeight="1">
      <c r="B18" s="139"/>
      <c r="C18" s="118"/>
      <c r="D18" s="152"/>
      <c r="E18" s="152"/>
      <c r="F18" s="152" t="s">
        <v>264</v>
      </c>
      <c r="G18" s="153"/>
      <c r="H18" s="159">
        <v>10000</v>
      </c>
      <c r="I18" s="155">
        <f>ROUND(H18*$M$7,0)</f>
        <v>0</v>
      </c>
      <c r="J18" s="156">
        <f t="shared" ref="J18:J28" si="1">H18-I18</f>
        <v>10000</v>
      </c>
      <c r="K18" s="160"/>
      <c r="L18" s="155">
        <f t="shared" ref="L18:L28" si="2">ROUND(K18*$M$7,0)</f>
        <v>0</v>
      </c>
      <c r="M18" s="158">
        <f t="shared" ref="M18:M24" si="3">K18-L18</f>
        <v>0</v>
      </c>
    </row>
    <row r="19" spans="2:13" ht="30" customHeight="1">
      <c r="B19" s="139"/>
      <c r="C19" s="118"/>
      <c r="D19" s="152"/>
      <c r="E19" s="152"/>
      <c r="F19" s="152" t="s">
        <v>265</v>
      </c>
      <c r="G19" s="153"/>
      <c r="H19" s="159"/>
      <c r="I19" s="155">
        <f>H19</f>
        <v>0</v>
      </c>
      <c r="J19" s="161"/>
      <c r="K19" s="160"/>
      <c r="L19" s="155">
        <f>K19</f>
        <v>0</v>
      </c>
      <c r="M19" s="161"/>
    </row>
    <row r="20" spans="2:13" ht="30" customHeight="1">
      <c r="B20" s="139"/>
      <c r="C20" s="118"/>
      <c r="D20" s="162" t="s">
        <v>266</v>
      </c>
      <c r="E20" s="162" t="s">
        <v>267</v>
      </c>
      <c r="F20" s="162"/>
      <c r="G20" s="163"/>
      <c r="H20" s="159"/>
      <c r="I20" s="155">
        <f t="shared" ref="I20:I24" si="4">ROUND(H20*$M$7,0)</f>
        <v>0</v>
      </c>
      <c r="J20" s="164">
        <f t="shared" si="1"/>
        <v>0</v>
      </c>
      <c r="K20" s="160"/>
      <c r="L20" s="155">
        <f t="shared" si="2"/>
        <v>0</v>
      </c>
      <c r="M20" s="158">
        <f t="shared" si="3"/>
        <v>0</v>
      </c>
    </row>
    <row r="21" spans="2:13" ht="30" customHeight="1">
      <c r="B21" s="139"/>
      <c r="C21" s="118"/>
      <c r="D21" s="162" t="s">
        <v>268</v>
      </c>
      <c r="E21" s="162" t="s">
        <v>269</v>
      </c>
      <c r="F21" s="162"/>
      <c r="G21" s="163"/>
      <c r="H21" s="154">
        <f>H22+H23</f>
        <v>0</v>
      </c>
      <c r="I21" s="155">
        <f t="shared" si="4"/>
        <v>0</v>
      </c>
      <c r="J21" s="165">
        <f t="shared" si="1"/>
        <v>0</v>
      </c>
      <c r="K21" s="166">
        <f>IF(ROUNDDOWN((K16+K17+K20)*0.026,0)&lt;=K22+K23,ROUNDDOWN((K16+K17+K20)*0.026,0),K22+K23)</f>
        <v>0</v>
      </c>
      <c r="L21" s="155">
        <f>ROUND(K21*$M$7,0)</f>
        <v>0</v>
      </c>
      <c r="M21" s="158">
        <f>K21-L21</f>
        <v>0</v>
      </c>
    </row>
    <row r="22" spans="2:13" ht="30" customHeight="1">
      <c r="B22" s="139"/>
      <c r="C22" s="118"/>
      <c r="D22" s="118"/>
      <c r="E22" s="118"/>
      <c r="F22" s="162" t="s">
        <v>270</v>
      </c>
      <c r="G22" s="163"/>
      <c r="H22" s="159"/>
      <c r="I22" s="155">
        <f t="shared" si="4"/>
        <v>0</v>
      </c>
      <c r="J22" s="165">
        <f t="shared" si="1"/>
        <v>0</v>
      </c>
      <c r="K22" s="160"/>
      <c r="L22" s="155">
        <f t="shared" si="2"/>
        <v>0</v>
      </c>
      <c r="M22" s="158">
        <f t="shared" si="3"/>
        <v>0</v>
      </c>
    </row>
    <row r="23" spans="2:13" ht="30" customHeight="1">
      <c r="B23" s="139"/>
      <c r="C23" s="118"/>
      <c r="D23" s="140"/>
      <c r="E23" s="140"/>
      <c r="F23" s="140" t="s">
        <v>271</v>
      </c>
      <c r="G23" s="141"/>
      <c r="H23" s="167"/>
      <c r="I23" s="168">
        <f t="shared" si="4"/>
        <v>0</v>
      </c>
      <c r="J23" s="169">
        <f t="shared" si="1"/>
        <v>0</v>
      </c>
      <c r="K23" s="170"/>
      <c r="L23" s="168">
        <f t="shared" si="2"/>
        <v>0</v>
      </c>
      <c r="M23" s="171">
        <f t="shared" si="3"/>
        <v>0</v>
      </c>
    </row>
    <row r="24" spans="2:13" ht="30" customHeight="1">
      <c r="B24" s="139"/>
      <c r="C24" s="118"/>
      <c r="D24" s="140" t="s">
        <v>272</v>
      </c>
      <c r="E24" s="140"/>
      <c r="F24" s="140"/>
      <c r="G24" s="141"/>
      <c r="H24" s="294"/>
      <c r="I24" s="295">
        <f t="shared" si="4"/>
        <v>0</v>
      </c>
      <c r="J24" s="156">
        <f>H24-I24</f>
        <v>0</v>
      </c>
      <c r="K24" s="170"/>
      <c r="L24" s="135">
        <f t="shared" si="2"/>
        <v>0</v>
      </c>
      <c r="M24" s="144">
        <f t="shared" si="3"/>
        <v>0</v>
      </c>
    </row>
    <row r="25" spans="2:13" ht="30" customHeight="1">
      <c r="B25" s="139"/>
      <c r="C25" s="118"/>
      <c r="D25" s="140" t="s">
        <v>273</v>
      </c>
      <c r="E25" s="140"/>
      <c r="F25" s="140"/>
      <c r="G25" s="141" t="s">
        <v>505</v>
      </c>
      <c r="H25" s="298"/>
      <c r="I25" s="299">
        <f>ROUND(H25*$M$7,0)</f>
        <v>0</v>
      </c>
      <c r="J25" s="300">
        <f>H25-I25</f>
        <v>0</v>
      </c>
      <c r="K25" s="170"/>
      <c r="L25" s="135">
        <f>ROUND(K25*$M$7,0)</f>
        <v>0</v>
      </c>
      <c r="M25" s="144">
        <f>K25-L25</f>
        <v>0</v>
      </c>
    </row>
    <row r="26" spans="2:13" ht="30" customHeight="1">
      <c r="B26" s="139"/>
      <c r="C26" s="118"/>
      <c r="D26" s="172" t="s">
        <v>274</v>
      </c>
      <c r="E26" s="172"/>
      <c r="F26" s="172"/>
      <c r="G26" s="173"/>
      <c r="H26" s="298"/>
      <c r="I26" s="299">
        <f>ROUND(H26*$M$7,0)</f>
        <v>0</v>
      </c>
      <c r="J26" s="300">
        <f>H26-I26</f>
        <v>0</v>
      </c>
      <c r="K26" s="174"/>
      <c r="L26" s="135">
        <f>ROUND(K26*$M$7,0)</f>
        <v>0</v>
      </c>
      <c r="M26" s="144">
        <f>K26-L26</f>
        <v>0</v>
      </c>
    </row>
    <row r="27" spans="2:13" ht="30" customHeight="1">
      <c r="B27" s="139"/>
      <c r="C27" s="118"/>
      <c r="D27" s="172" t="s">
        <v>275</v>
      </c>
      <c r="E27" s="172"/>
      <c r="F27" s="172"/>
      <c r="G27" s="173"/>
      <c r="H27" s="298"/>
      <c r="I27" s="299">
        <f>ROUND(H27*$M$7,0)</f>
        <v>0</v>
      </c>
      <c r="J27" s="300">
        <f>H27-I27</f>
        <v>0</v>
      </c>
      <c r="K27" s="174"/>
      <c r="L27" s="135">
        <f t="shared" si="2"/>
        <v>0</v>
      </c>
      <c r="M27" s="144">
        <f t="shared" ref="M27:M28" si="5">K27-L27</f>
        <v>0</v>
      </c>
    </row>
    <row r="28" spans="2:13" ht="30" hidden="1" customHeight="1">
      <c r="B28" s="139"/>
      <c r="C28" s="118"/>
      <c r="D28" s="421" t="s">
        <v>276</v>
      </c>
      <c r="E28" s="419"/>
      <c r="F28" s="419"/>
      <c r="G28" s="420"/>
      <c r="H28" s="298"/>
      <c r="I28" s="299">
        <f>ROUND(H28*$M$7,0)</f>
        <v>0</v>
      </c>
      <c r="J28" s="300">
        <f t="shared" si="1"/>
        <v>0</v>
      </c>
      <c r="K28" s="174"/>
      <c r="L28" s="135">
        <f t="shared" si="2"/>
        <v>0</v>
      </c>
      <c r="M28" s="144">
        <f t="shared" si="5"/>
        <v>0</v>
      </c>
    </row>
    <row r="29" spans="2:13" ht="30" customHeight="1">
      <c r="B29" s="139"/>
      <c r="C29" s="118"/>
      <c r="D29" s="172" t="s">
        <v>277</v>
      </c>
      <c r="E29" s="172"/>
      <c r="F29" s="172"/>
      <c r="G29" s="173"/>
      <c r="H29" s="296"/>
      <c r="I29" s="175"/>
      <c r="J29" s="297"/>
      <c r="K29" s="176"/>
      <c r="L29" s="175"/>
      <c r="M29" s="177"/>
    </row>
    <row r="30" spans="2:13" ht="30" customHeight="1">
      <c r="B30" s="139"/>
      <c r="C30" s="178" t="s">
        <v>278</v>
      </c>
      <c r="D30" s="178"/>
      <c r="E30" s="178"/>
      <c r="F30" s="178"/>
      <c r="G30" s="179"/>
      <c r="H30" s="147"/>
      <c r="I30" s="180">
        <f>ROUND(H30*$M$3,0)</f>
        <v>0</v>
      </c>
      <c r="J30" s="181">
        <f>H30-I30</f>
        <v>0</v>
      </c>
      <c r="K30" s="182"/>
      <c r="L30" s="180">
        <f>ROUND(K30*$M$3,0)</f>
        <v>0</v>
      </c>
      <c r="M30" s="183">
        <f>K30-L30</f>
        <v>0</v>
      </c>
    </row>
    <row r="31" spans="2:13" ht="30" customHeight="1">
      <c r="B31" s="139"/>
      <c r="C31" s="178" t="s">
        <v>279</v>
      </c>
      <c r="D31" s="178"/>
      <c r="E31" s="178"/>
      <c r="F31" s="178"/>
      <c r="G31" s="179"/>
      <c r="H31" s="184"/>
      <c r="I31" s="185">
        <f>ROUND(H31*$M$3,0)</f>
        <v>0</v>
      </c>
      <c r="J31" s="186">
        <f>H31-I31</f>
        <v>0</v>
      </c>
      <c r="K31" s="187"/>
      <c r="L31" s="185">
        <f>ROUND(K31*$M$3,0)</f>
        <v>0</v>
      </c>
      <c r="M31" s="188">
        <f>K31-L31</f>
        <v>0</v>
      </c>
    </row>
    <row r="32" spans="2:13" ht="30" customHeight="1" thickBot="1">
      <c r="B32" s="189" t="s">
        <v>280</v>
      </c>
      <c r="C32" s="190"/>
      <c r="D32" s="190"/>
      <c r="E32" s="190"/>
      <c r="F32" s="190"/>
      <c r="G32" s="191"/>
      <c r="H32" s="192"/>
      <c r="I32" s="193">
        <f>ROUND(H32*$M$7,0)</f>
        <v>0</v>
      </c>
      <c r="J32" s="194">
        <f>H32-I32</f>
        <v>0</v>
      </c>
      <c r="K32" s="195"/>
      <c r="L32" s="196"/>
      <c r="M32" s="197"/>
    </row>
    <row r="33" spans="2:13" ht="24.95" customHeight="1">
      <c r="B33" s="198"/>
      <c r="C33" s="198"/>
      <c r="D33" s="198"/>
      <c r="E33" s="198"/>
      <c r="F33" s="198"/>
      <c r="G33" s="198"/>
      <c r="H33" s="198"/>
      <c r="I33" s="198"/>
      <c r="J33" s="198"/>
      <c r="K33" s="198"/>
      <c r="L33" s="198"/>
      <c r="M33" s="198"/>
    </row>
    <row r="34" spans="2:13" ht="24.95" customHeight="1">
      <c r="B34" s="199"/>
      <c r="C34" s="199"/>
      <c r="D34" s="198"/>
      <c r="E34" s="198"/>
      <c r="F34" s="198"/>
      <c r="G34" s="198"/>
      <c r="H34" s="198"/>
      <c r="I34" s="198"/>
      <c r="J34" s="198"/>
      <c r="K34" s="198"/>
      <c r="L34" s="198"/>
      <c r="M34" s="198"/>
    </row>
    <row r="35" spans="2:13">
      <c r="B35" s="198"/>
      <c r="C35" s="198"/>
      <c r="D35" s="198"/>
      <c r="E35" s="198"/>
      <c r="F35" s="198"/>
    </row>
    <row r="36" spans="2:13">
      <c r="B36" s="198"/>
      <c r="C36" s="198"/>
      <c r="D36" s="198"/>
      <c r="E36" s="198"/>
      <c r="F36" s="198"/>
    </row>
  </sheetData>
  <mergeCells count="11">
    <mergeCell ref="B13:G13"/>
    <mergeCell ref="H2:I2"/>
    <mergeCell ref="L2:M2"/>
    <mergeCell ref="H6:I6"/>
    <mergeCell ref="L6:M6"/>
    <mergeCell ref="H10:M10"/>
    <mergeCell ref="B11:G12"/>
    <mergeCell ref="H11:H12"/>
    <mergeCell ref="I11:J11"/>
    <mergeCell ref="K11:K12"/>
    <mergeCell ref="L11:M11"/>
  </mergeCells>
  <phoneticPr fontId="1"/>
  <printOptions horizontalCentered="1"/>
  <pageMargins left="0.23622047244094491" right="0.39370078740157483" top="0.39370078740157483" bottom="0.39370078740157483" header="0.31496062992125984" footer="0.31496062992125984"/>
  <pageSetup paperSize="9" scale="55"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30C16B9A1D9B746937F3C27DC72A527" ma:contentTypeVersion="13" ma:contentTypeDescription="新しいドキュメントを作成します。" ma:contentTypeScope="" ma:versionID="f5ee16836aa1c741fa0aeff16c946816">
  <xsd:schema xmlns:xsd="http://www.w3.org/2001/XMLSchema" xmlns:xs="http://www.w3.org/2001/XMLSchema" xmlns:p="http://schemas.microsoft.com/office/2006/metadata/properties" xmlns:ns3="71bdf07d-6c16-4bd2-b3fa-ed7fa26fa49f" xmlns:ns4="efbfa91b-9083-488a-ae7e-f35a96b7430d" targetNamespace="http://schemas.microsoft.com/office/2006/metadata/properties" ma:root="true" ma:fieldsID="e5868a6a09f116638eec6b559e9979fd" ns3:_="" ns4:_="">
    <xsd:import namespace="71bdf07d-6c16-4bd2-b3fa-ed7fa26fa49f"/>
    <xsd:import namespace="efbfa91b-9083-488a-ae7e-f35a96b7430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df07d-6c16-4bd2-b3fa-ed7fa26fa4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bfa91b-9083-488a-ae7e-f35a96b7430d"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1bdf07d-6c16-4bd2-b3fa-ed7fa26fa49f" xsi:nil="true"/>
  </documentManagement>
</p:properties>
</file>

<file path=customXml/itemProps1.xml><?xml version="1.0" encoding="utf-8"?>
<ds:datastoreItem xmlns:ds="http://schemas.openxmlformats.org/officeDocument/2006/customXml" ds:itemID="{AD75705D-810C-459E-9DDB-AE07B9DABE2F}">
  <ds:schemaRefs>
    <ds:schemaRef ds:uri="http://schemas.microsoft.com/sharepoint/v3/contenttype/forms"/>
  </ds:schemaRefs>
</ds:datastoreItem>
</file>

<file path=customXml/itemProps2.xml><?xml version="1.0" encoding="utf-8"?>
<ds:datastoreItem xmlns:ds="http://schemas.openxmlformats.org/officeDocument/2006/customXml" ds:itemID="{3F8F2E58-F76E-45E2-A304-B66689DB25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df07d-6c16-4bd2-b3fa-ed7fa26fa49f"/>
    <ds:schemaRef ds:uri="efbfa91b-9083-488a-ae7e-f35a96b74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3C21A0-C7C2-4F5C-95A2-17341E3F2919}">
  <ds:schemaRefs>
    <ds:schemaRef ds:uri="http://schemas.microsoft.com/office/2006/metadata/properties"/>
    <ds:schemaRef ds:uri="http://purl.org/dc/term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fbfa91b-9083-488a-ae7e-f35a96b7430d"/>
    <ds:schemaRef ds:uri="71bdf07d-6c16-4bd2-b3fa-ed7fa26fa4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選択リスト</vt:lpstr>
      <vt:lpstr>様式第２号－１</vt:lpstr>
      <vt:lpstr>様式第２号－２</vt:lpstr>
      <vt:lpstr>様式第２号記入要領</vt:lpstr>
      <vt:lpstr>様式第２号－１ (記入例)</vt:lpstr>
      <vt:lpstr>様式第２号－２ (記入例)</vt:lpstr>
      <vt:lpstr>様式第２号別紙１</vt:lpstr>
      <vt:lpstr>様式第２号別紙２</vt:lpstr>
      <vt:lpstr>様式第２号別紙３</vt:lpstr>
      <vt:lpstr>様式第１号</vt:lpstr>
      <vt:lpstr>様式第１号記入要領</vt:lpstr>
      <vt:lpstr>協議一覧（各都道府県毎にまとめてください）</vt:lpstr>
      <vt:lpstr>変更協議用理由書様式</vt:lpstr>
      <vt:lpstr>【１】按分率算定表（本体）</vt:lpstr>
      <vt:lpstr>【２】按分率算定表 (解体・仮設)</vt:lpstr>
      <vt:lpstr>【３】実支出予定額算定表</vt:lpstr>
      <vt:lpstr>'【１】按分率算定表（本体）'!Print_Area</vt:lpstr>
      <vt:lpstr>'【２】按分率算定表 (解体・仮設)'!Print_Area</vt:lpstr>
      <vt:lpstr>【３】実支出予定額算定表!Print_Area</vt:lpstr>
      <vt:lpstr>変更協議用理由書様式!Print_Area</vt:lpstr>
      <vt:lpstr>様式第１号!Print_Area</vt:lpstr>
      <vt:lpstr>'様式第２号－１'!Print_Area</vt:lpstr>
      <vt:lpstr>'様式第２号－１ (記入例)'!Print_Area</vt:lpstr>
      <vt:lpstr>'様式第２号－２'!Print_Area</vt:lpstr>
      <vt:lpstr>'様式第２号－２ (記入例)'!Print_Area</vt:lpstr>
      <vt:lpstr>様式第２号記入要領!Print_Area</vt:lpstr>
      <vt:lpstr>様式第２号別紙１!Print_Area</vt:lpstr>
      <vt:lpstr>様式第２号別紙２!Print_Area</vt:lpstr>
      <vt:lpstr>様式第２号別紙３!Print_Area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滉太(fujikawa-kouta)</dc:creator>
  <cp:lastModifiedBy>西本　真輔</cp:lastModifiedBy>
  <cp:lastPrinted>2025-02-14T06:06:17Z</cp:lastPrinted>
  <dcterms:created xsi:type="dcterms:W3CDTF">2018-01-05T08:28:31Z</dcterms:created>
  <dcterms:modified xsi:type="dcterms:W3CDTF">2025-02-14T06:06:38Z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0x010100330C16B9A1D9B746937F3C27DC72A527</vt:lpwstr>
  </property>
</Properties>
</file>