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155" windowHeight="7095"/>
  </bookViews>
  <sheets>
    <sheet name="L－15(-1-2-3)" sheetId="3" r:id="rId1"/>
    <sheet name="L－15(-4-5)" sheetId="5" r:id="rId2"/>
    <sheet name="L－15(-６) " sheetId="9" r:id="rId3"/>
    <sheet name="L－15(-６)  (続)" sheetId="10" r:id="rId4"/>
  </sheets>
  <calcPr calcId="145621"/>
</workbook>
</file>

<file path=xl/calcChain.xml><?xml version="1.0" encoding="utf-8"?>
<calcChain xmlns="http://schemas.openxmlformats.org/spreadsheetml/2006/main">
  <c r="J46" i="10" l="1"/>
  <c r="J44" i="10"/>
  <c r="J42" i="10"/>
  <c r="J40" i="10"/>
  <c r="J19" i="10"/>
  <c r="J17" i="10"/>
  <c r="J15" i="10"/>
  <c r="P13" i="10"/>
  <c r="J13" i="10"/>
  <c r="P11" i="10"/>
  <c r="P8" i="10" s="1"/>
  <c r="J11" i="10"/>
  <c r="J8" i="10" s="1"/>
  <c r="AJ8" i="10"/>
  <c r="AD8" i="10"/>
  <c r="Z8" i="10"/>
  <c r="T8" i="10"/>
  <c r="AJ7" i="10"/>
  <c r="AD7" i="10"/>
  <c r="Z7" i="10"/>
  <c r="T7" i="10"/>
  <c r="P7" i="10"/>
  <c r="J7" i="10"/>
  <c r="M36" i="9"/>
  <c r="G36" i="9"/>
  <c r="M34" i="9"/>
  <c r="G34" i="9"/>
  <c r="M32" i="9"/>
  <c r="G32" i="9"/>
  <c r="M30" i="9"/>
  <c r="G30" i="9"/>
  <c r="M28" i="9"/>
  <c r="G28" i="9"/>
  <c r="M26" i="9"/>
  <c r="G26" i="9"/>
  <c r="M24" i="9"/>
  <c r="G24" i="9"/>
  <c r="M22" i="9"/>
  <c r="G22" i="9"/>
  <c r="M20" i="9"/>
  <c r="G20" i="9"/>
  <c r="M18" i="9"/>
  <c r="G18" i="9"/>
  <c r="M16" i="9"/>
  <c r="G16" i="9"/>
  <c r="M14" i="9"/>
  <c r="G14" i="9"/>
  <c r="M12" i="9"/>
  <c r="G12" i="9"/>
  <c r="M10" i="9"/>
  <c r="G10" i="9"/>
  <c r="G8" i="9" s="1"/>
  <c r="AI8" i="9"/>
  <c r="AC8" i="9"/>
  <c r="X8" i="9"/>
  <c r="R8" i="9"/>
  <c r="M8" i="9"/>
  <c r="AI7" i="9"/>
  <c r="AC7" i="9"/>
  <c r="X7" i="9"/>
  <c r="R7" i="9"/>
  <c r="M7" i="9"/>
  <c r="G7" i="9"/>
  <c r="J61" i="5"/>
  <c r="J60" i="5"/>
  <c r="J59" i="5"/>
  <c r="J58" i="5"/>
  <c r="J57" i="5"/>
  <c r="J56" i="5"/>
  <c r="J55" i="5"/>
  <c r="J54" i="5"/>
  <c r="J53" i="5"/>
  <c r="J52" i="5"/>
  <c r="J51" i="5"/>
  <c r="J50" i="5"/>
  <c r="AH49" i="5"/>
  <c r="AB49" i="5"/>
  <c r="V49" i="5"/>
  <c r="P49" i="5"/>
  <c r="J49" i="5" s="1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5" i="5" s="1"/>
  <c r="H7" i="5"/>
  <c r="AJ5" i="5"/>
  <c r="AF5" i="5"/>
  <c r="AB5" i="5"/>
  <c r="X5" i="5"/>
  <c r="T5" i="5"/>
  <c r="P5" i="5"/>
  <c r="L5" i="5"/>
  <c r="O62" i="3" l="1"/>
  <c r="O60" i="3"/>
  <c r="O59" i="3"/>
  <c r="O56" i="3"/>
  <c r="O54" i="3"/>
  <c r="O53" i="3"/>
  <c r="O50" i="3"/>
  <c r="O48" i="3"/>
  <c r="O47" i="3"/>
  <c r="O44" i="3"/>
  <c r="O42" i="3"/>
  <c r="O41" i="3"/>
  <c r="O38" i="3"/>
  <c r="O36" i="3"/>
  <c r="O35" i="3"/>
  <c r="AH23" i="3"/>
  <c r="AH22" i="3"/>
  <c r="AB22" i="3"/>
  <c r="AH21" i="3"/>
  <c r="AB21" i="3"/>
  <c r="AB20" i="3"/>
  <c r="V20" i="3"/>
  <c r="AH20" i="3" s="1"/>
  <c r="P20" i="3"/>
  <c r="J20" i="3"/>
  <c r="AH10" i="3"/>
  <c r="AB10" i="3"/>
  <c r="V10" i="3"/>
  <c r="P10" i="3"/>
  <c r="J10" i="3"/>
  <c r="AH5" i="3"/>
  <c r="AB5" i="3"/>
  <c r="V5" i="3"/>
  <c r="P5" i="3"/>
  <c r="J5" i="3"/>
  <c r="V28" i="10" l="1"/>
  <c r="V27" i="10"/>
  <c r="P27" i="10"/>
  <c r="J27" i="10"/>
  <c r="P28" i="10" l="1"/>
  <c r="J28" i="10"/>
</calcChain>
</file>

<file path=xl/sharedStrings.xml><?xml version="1.0" encoding="utf-8"?>
<sst xmlns="http://schemas.openxmlformats.org/spreadsheetml/2006/main" count="289" uniqueCount="161">
  <si>
    <t>区分</t>
    <rPh sb="0" eb="2">
      <t>クブン</t>
    </rPh>
    <phoneticPr fontId="7"/>
  </si>
  <si>
    <t>特別徴収</t>
    <rPh sb="0" eb="2">
      <t>トクベツ</t>
    </rPh>
    <rPh sb="2" eb="4">
      <t>チョウシュウ</t>
    </rPh>
    <phoneticPr fontId="3"/>
  </si>
  <si>
    <t>普通徴収</t>
    <rPh sb="0" eb="2">
      <t>フツウ</t>
    </rPh>
    <rPh sb="2" eb="4">
      <t>チョウシュウ</t>
    </rPh>
    <phoneticPr fontId="3"/>
  </si>
  <si>
    <t>滞納繰越</t>
    <rPh sb="0" eb="2">
      <t>タイノウ</t>
    </rPh>
    <rPh sb="2" eb="4">
      <t>クリコシ</t>
    </rPh>
    <phoneticPr fontId="3"/>
  </si>
  <si>
    <t>予算額</t>
    <rPh sb="0" eb="3">
      <t>ヨサンガク</t>
    </rPh>
    <phoneticPr fontId="3"/>
  </si>
  <si>
    <t>調定額</t>
    <rPh sb="0" eb="1">
      <t>チョウ</t>
    </rPh>
    <rPh sb="1" eb="3">
      <t>テイガク</t>
    </rPh>
    <phoneticPr fontId="3"/>
  </si>
  <si>
    <t>収納済額</t>
    <rPh sb="0" eb="2">
      <t>シュウノウ</t>
    </rPh>
    <rPh sb="2" eb="3">
      <t>ズミ</t>
    </rPh>
    <rPh sb="3" eb="4">
      <t>ガク</t>
    </rPh>
    <phoneticPr fontId="3"/>
  </si>
  <si>
    <t>収納率（対予算）</t>
    <rPh sb="0" eb="2">
      <t>シュウノウ</t>
    </rPh>
    <rPh sb="2" eb="3">
      <t>リツ</t>
    </rPh>
    <rPh sb="4" eb="5">
      <t>タイ</t>
    </rPh>
    <rPh sb="5" eb="7">
      <t>ヨサン</t>
    </rPh>
    <phoneticPr fontId="3"/>
  </si>
  <si>
    <t>収納率（対調定）</t>
    <rPh sb="0" eb="2">
      <t>シュウノウ</t>
    </rPh>
    <rPh sb="2" eb="3">
      <t>リツ</t>
    </rPh>
    <rPh sb="4" eb="5">
      <t>タイ</t>
    </rPh>
    <rPh sb="5" eb="6">
      <t>チョウ</t>
    </rPh>
    <rPh sb="6" eb="7">
      <t>テイ</t>
    </rPh>
    <phoneticPr fontId="3"/>
  </si>
  <si>
    <t>総数</t>
    <rPh sb="0" eb="2">
      <t>ソウスウ</t>
    </rPh>
    <phoneticPr fontId="7"/>
  </si>
  <si>
    <t>瀬田東</t>
    <rPh sb="0" eb="2">
      <t>セタ</t>
    </rPh>
    <rPh sb="2" eb="3">
      <t>ヒガシ</t>
    </rPh>
    <phoneticPr fontId="7"/>
  </si>
  <si>
    <t>月</t>
    <rPh sb="0" eb="1">
      <t>ツキ</t>
    </rPh>
    <phoneticPr fontId="7"/>
  </si>
  <si>
    <t>新規申請</t>
    <rPh sb="0" eb="2">
      <t>シンキ</t>
    </rPh>
    <rPh sb="2" eb="4">
      <t>シンセイ</t>
    </rPh>
    <phoneticPr fontId="7"/>
  </si>
  <si>
    <t>更新申請</t>
    <rPh sb="0" eb="2">
      <t>コウシン</t>
    </rPh>
    <rPh sb="2" eb="4">
      <t>シンセイ</t>
    </rPh>
    <phoneticPr fontId="7"/>
  </si>
  <si>
    <t>前住所地</t>
    <rPh sb="0" eb="1">
      <t>ゼン</t>
    </rPh>
    <rPh sb="1" eb="3">
      <t>ジュウショ</t>
    </rPh>
    <rPh sb="3" eb="4">
      <t>チ</t>
    </rPh>
    <phoneticPr fontId="7"/>
  </si>
  <si>
    <t>区分変更</t>
    <rPh sb="0" eb="2">
      <t>クブン</t>
    </rPh>
    <rPh sb="2" eb="4">
      <t>ヘンコウ</t>
    </rPh>
    <phoneticPr fontId="7"/>
  </si>
  <si>
    <t>資料 : 健康保険部介護保険課</t>
    <rPh sb="0" eb="2">
      <t>シリョウ</t>
    </rPh>
    <rPh sb="5" eb="7">
      <t>ケンコウ</t>
    </rPh>
    <rPh sb="7" eb="9">
      <t>ホケン</t>
    </rPh>
    <rPh sb="9" eb="10">
      <t>ブ</t>
    </rPh>
    <rPh sb="10" eb="12">
      <t>カイゴ</t>
    </rPh>
    <rPh sb="12" eb="15">
      <t>ホケンカ</t>
    </rPh>
    <phoneticPr fontId="7"/>
  </si>
  <si>
    <t>区分</t>
    <rPh sb="0" eb="2">
      <t>クブン</t>
    </rPh>
    <phoneticPr fontId="3"/>
  </si>
  <si>
    <t>第1号被保険者</t>
    <rPh sb="0" eb="1">
      <t>ダイ</t>
    </rPh>
    <rPh sb="2" eb="3">
      <t>ゴウ</t>
    </rPh>
    <rPh sb="3" eb="7">
      <t>ヒホケンシャ</t>
    </rPh>
    <phoneticPr fontId="3"/>
  </si>
  <si>
    <t>65歳以上75歳未満</t>
    <rPh sb="2" eb="5">
      <t>サイイジョウ</t>
    </rPh>
    <rPh sb="7" eb="10">
      <t>サイミマン</t>
    </rPh>
    <phoneticPr fontId="3"/>
  </si>
  <si>
    <t>75歳以上</t>
    <rPh sb="2" eb="5">
      <t>サイイジョウ</t>
    </rPh>
    <phoneticPr fontId="3"/>
  </si>
  <si>
    <t>第2号被保険者</t>
    <rPh sb="0" eb="1">
      <t>ダイ</t>
    </rPh>
    <rPh sb="2" eb="3">
      <t>ゴウ</t>
    </rPh>
    <rPh sb="3" eb="7">
      <t>ヒホケンシャ</t>
    </rPh>
    <phoneticPr fontId="3"/>
  </si>
  <si>
    <t>40歳以上65歳未満</t>
    <rPh sb="2" eb="5">
      <t>サイイジョウ</t>
    </rPh>
    <rPh sb="7" eb="10">
      <t>サイミマン</t>
    </rPh>
    <phoneticPr fontId="3"/>
  </si>
  <si>
    <t>区　　分</t>
    <rPh sb="0" eb="1">
      <t>ク</t>
    </rPh>
    <rPh sb="3" eb="4">
      <t>ブン</t>
    </rPh>
    <phoneticPr fontId="7"/>
  </si>
  <si>
    <t>小松</t>
    <rPh sb="0" eb="2">
      <t>コマツ</t>
    </rPh>
    <phoneticPr fontId="7"/>
  </si>
  <si>
    <t>木戸</t>
    <rPh sb="0" eb="2">
      <t>キド</t>
    </rPh>
    <phoneticPr fontId="7"/>
  </si>
  <si>
    <t>和邇</t>
    <rPh sb="0" eb="2">
      <t>ワニ</t>
    </rPh>
    <phoneticPr fontId="7"/>
  </si>
  <si>
    <t>小野</t>
    <rPh sb="0" eb="2">
      <t>オノ</t>
    </rPh>
    <phoneticPr fontId="7"/>
  </si>
  <si>
    <t>川</t>
  </si>
  <si>
    <t>伊香立</t>
    <rPh sb="0" eb="2">
      <t>イカ</t>
    </rPh>
    <rPh sb="2" eb="3">
      <t>リツ</t>
    </rPh>
    <phoneticPr fontId="7"/>
  </si>
  <si>
    <t>真野</t>
    <rPh sb="0" eb="2">
      <t>マノ</t>
    </rPh>
    <phoneticPr fontId="7"/>
  </si>
  <si>
    <t>真野北</t>
    <rPh sb="0" eb="2">
      <t>マノ</t>
    </rPh>
    <rPh sb="2" eb="3">
      <t>キタ</t>
    </rPh>
    <phoneticPr fontId="7"/>
  </si>
  <si>
    <t>堅田</t>
    <rPh sb="0" eb="2">
      <t>カタタ</t>
    </rPh>
    <phoneticPr fontId="7"/>
  </si>
  <si>
    <t>仰木</t>
    <rPh sb="0" eb="1">
      <t>ギョウ</t>
    </rPh>
    <rPh sb="1" eb="2">
      <t>キ</t>
    </rPh>
    <phoneticPr fontId="7"/>
  </si>
  <si>
    <t>仰木の里</t>
    <rPh sb="0" eb="1">
      <t>ギョウ</t>
    </rPh>
    <rPh sb="1" eb="2">
      <t>キ</t>
    </rPh>
    <rPh sb="3" eb="4">
      <t>サト</t>
    </rPh>
    <phoneticPr fontId="7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</si>
  <si>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7"/>
  </si>
  <si>
    <t>雄琴</t>
    <rPh sb="0" eb="2">
      <t>オゴト</t>
    </rPh>
    <phoneticPr fontId="7"/>
  </si>
  <si>
    <t>日吉台</t>
    <rPh sb="0" eb="2">
      <t>ヒヨシ</t>
    </rPh>
    <rPh sb="2" eb="3">
      <t>ダイ</t>
    </rPh>
    <phoneticPr fontId="7"/>
  </si>
  <si>
    <t>坂本</t>
    <rPh sb="0" eb="2">
      <t>サカモト</t>
    </rPh>
    <phoneticPr fontId="7"/>
  </si>
  <si>
    <t>下阪本</t>
    <rPh sb="0" eb="1">
      <t>シモ</t>
    </rPh>
    <rPh sb="1" eb="3">
      <t>サカモト</t>
    </rPh>
    <phoneticPr fontId="7"/>
  </si>
  <si>
    <t>唐崎</t>
    <rPh sb="0" eb="2">
      <t>カラサキ</t>
    </rPh>
    <phoneticPr fontId="7"/>
  </si>
  <si>
    <t>滋賀</t>
    <rPh sb="0" eb="2">
      <t>シガ</t>
    </rPh>
    <phoneticPr fontId="7"/>
  </si>
  <si>
    <t>山中比叡平</t>
    <rPh sb="0" eb="2">
      <t>ヤマナカ</t>
    </rPh>
    <rPh sb="2" eb="4">
      <t>ヒエイ</t>
    </rPh>
    <rPh sb="4" eb="5">
      <t>ダイラ</t>
    </rPh>
    <phoneticPr fontId="7"/>
  </si>
  <si>
    <t>藤尾</t>
    <rPh sb="0" eb="2">
      <t>フジオ</t>
    </rPh>
    <phoneticPr fontId="7"/>
  </si>
  <si>
    <t>長等</t>
    <rPh sb="0" eb="1">
      <t>ナガ</t>
    </rPh>
    <rPh sb="1" eb="2">
      <t>ラ</t>
    </rPh>
    <phoneticPr fontId="7"/>
  </si>
  <si>
    <t>逢坂</t>
    <rPh sb="0" eb="2">
      <t>オウサカ</t>
    </rPh>
    <phoneticPr fontId="7"/>
  </si>
  <si>
    <t>中央</t>
    <rPh sb="0" eb="2">
      <t>チュウオウ</t>
    </rPh>
    <phoneticPr fontId="7"/>
  </si>
  <si>
    <t>平野</t>
    <rPh sb="0" eb="2">
      <t>ヒラノ</t>
    </rPh>
    <phoneticPr fontId="7"/>
  </si>
  <si>
    <t>膳所</t>
    <rPh sb="0" eb="2">
      <t>ゼゼ</t>
    </rPh>
    <phoneticPr fontId="7"/>
  </si>
  <si>
    <t>富士見</t>
    <rPh sb="0" eb="3">
      <t>フジミ</t>
    </rPh>
    <phoneticPr fontId="7"/>
  </si>
  <si>
    <t>晴嵐</t>
    <rPh sb="0" eb="2">
      <t>セイラン</t>
    </rPh>
    <phoneticPr fontId="7"/>
  </si>
  <si>
    <t>石山</t>
    <rPh sb="0" eb="2">
      <t>イシヤマ</t>
    </rPh>
    <phoneticPr fontId="7"/>
  </si>
  <si>
    <t>南郷</t>
    <rPh sb="0" eb="2">
      <t>ナンゴウ</t>
    </rPh>
    <phoneticPr fontId="7"/>
  </si>
  <si>
    <t>大石</t>
    <rPh sb="0" eb="2">
      <t>オオイシ</t>
    </rPh>
    <phoneticPr fontId="7"/>
  </si>
  <si>
    <t>田上</t>
    <rPh sb="0" eb="2">
      <t>タガミ</t>
    </rPh>
    <phoneticPr fontId="7"/>
  </si>
  <si>
    <t>上田上</t>
    <rPh sb="0" eb="1">
      <t>カミ</t>
    </rPh>
    <rPh sb="1" eb="3">
      <t>タガミ</t>
    </rPh>
    <phoneticPr fontId="7"/>
  </si>
  <si>
    <t>青山</t>
    <rPh sb="0" eb="2">
      <t>アオヤマ</t>
    </rPh>
    <phoneticPr fontId="7"/>
  </si>
  <si>
    <t>瀬田</t>
    <rPh sb="0" eb="2">
      <t>セタ</t>
    </rPh>
    <phoneticPr fontId="7"/>
  </si>
  <si>
    <t>瀬田南</t>
    <rPh sb="0" eb="2">
      <t>セタ</t>
    </rPh>
    <rPh sb="2" eb="3">
      <t>ミナミ</t>
    </rPh>
    <phoneticPr fontId="7"/>
  </si>
  <si>
    <t>瀬田北</t>
    <rPh sb="0" eb="2">
      <t>セタ</t>
    </rPh>
    <rPh sb="2" eb="3">
      <t>キタ</t>
    </rPh>
    <phoneticPr fontId="7"/>
  </si>
  <si>
    <t>要支援1</t>
    <rPh sb="0" eb="3">
      <t>ヨウシエン</t>
    </rPh>
    <phoneticPr fontId="3"/>
  </si>
  <si>
    <t>要支援2</t>
    <rPh sb="0" eb="3">
      <t>ヨウシエン</t>
    </rPh>
    <phoneticPr fontId="3"/>
  </si>
  <si>
    <t>要介護1</t>
    <rPh sb="0" eb="1">
      <t>ヨウ</t>
    </rPh>
    <rPh sb="1" eb="3">
      <t>カイゴ</t>
    </rPh>
    <phoneticPr fontId="3"/>
  </si>
  <si>
    <t>要介護2</t>
    <rPh sb="0" eb="1">
      <t>ヨウ</t>
    </rPh>
    <rPh sb="1" eb="3">
      <t>カイゴ</t>
    </rPh>
    <phoneticPr fontId="3"/>
  </si>
  <si>
    <t>要介護3</t>
    <rPh sb="0" eb="1">
      <t>ヨウ</t>
    </rPh>
    <rPh sb="1" eb="3">
      <t>カイゴ</t>
    </rPh>
    <phoneticPr fontId="3"/>
  </si>
  <si>
    <t>要介護4</t>
    <rPh sb="0" eb="1">
      <t>ヨウ</t>
    </rPh>
    <rPh sb="1" eb="3">
      <t>カイゴ</t>
    </rPh>
    <phoneticPr fontId="3"/>
  </si>
  <si>
    <t>要介護5</t>
    <rPh sb="0" eb="1">
      <t>ヨウ</t>
    </rPh>
    <rPh sb="1" eb="3">
      <t>カイゴ</t>
    </rPh>
    <phoneticPr fontId="3"/>
  </si>
  <si>
    <t>居宅介護</t>
    <rPh sb="0" eb="2">
      <t>キョタク</t>
    </rPh>
    <rPh sb="2" eb="4">
      <t>カイゴ</t>
    </rPh>
    <phoneticPr fontId="3"/>
  </si>
  <si>
    <t>介護予防</t>
    <rPh sb="0" eb="2">
      <t>カイゴ</t>
    </rPh>
    <rPh sb="2" eb="4">
      <t>ヨボウ</t>
    </rPh>
    <phoneticPr fontId="3"/>
  </si>
  <si>
    <t>件数</t>
    <rPh sb="0" eb="2">
      <t>ケンスウ</t>
    </rPh>
    <phoneticPr fontId="7"/>
  </si>
  <si>
    <t>金額</t>
    <rPh sb="0" eb="2">
      <t>キンガク</t>
    </rPh>
    <phoneticPr fontId="7"/>
  </si>
  <si>
    <t>訪問介護</t>
    <rPh sb="0" eb="2">
      <t>ホウモン</t>
    </rPh>
    <rPh sb="2" eb="4">
      <t>カイゴ</t>
    </rPh>
    <phoneticPr fontId="7"/>
  </si>
  <si>
    <t>訪問看護</t>
    <rPh sb="0" eb="2">
      <t>ホウモン</t>
    </rPh>
    <rPh sb="2" eb="4">
      <t>カンゴ</t>
    </rPh>
    <phoneticPr fontId="7"/>
  </si>
  <si>
    <t>通所介護</t>
    <rPh sb="0" eb="2">
      <t>ツウショ</t>
    </rPh>
    <rPh sb="2" eb="4">
      <t>カイゴ</t>
    </rPh>
    <phoneticPr fontId="7"/>
  </si>
  <si>
    <t>通所リハビリテーション</t>
    <rPh sb="0" eb="2">
      <t>ツウショ</t>
    </rPh>
    <phoneticPr fontId="7"/>
  </si>
  <si>
    <t>住宅
改修費</t>
    <rPh sb="0" eb="2">
      <t>ジュウタク</t>
    </rPh>
    <rPh sb="3" eb="6">
      <t>カイシュウヒ</t>
    </rPh>
    <phoneticPr fontId="7"/>
  </si>
  <si>
    <t>・在宅サービス</t>
    <rPh sb="1" eb="3">
      <t>ザイタク</t>
    </rPh>
    <phoneticPr fontId="3"/>
  </si>
  <si>
    <t>・地域密着型サービス</t>
    <rPh sb="1" eb="3">
      <t>チイキ</t>
    </rPh>
    <rPh sb="3" eb="6">
      <t>ミッチャクガタ</t>
    </rPh>
    <phoneticPr fontId="3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</si>
  <si>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7"/>
  </si>
  <si>
    <t>・施設サービス</t>
    <rPh sb="1" eb="3">
      <t>シセツ</t>
    </rPh>
    <phoneticPr fontId="3"/>
  </si>
  <si>
    <t>・その他</t>
    <rPh sb="3" eb="4">
      <t>タ</t>
    </rPh>
    <phoneticPr fontId="3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</si>
  <si>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7"/>
  </si>
  <si>
    <t>審査支払手数料</t>
    <rPh sb="0" eb="2">
      <t>シンサ</t>
    </rPh>
    <rPh sb="2" eb="4">
      <t>シハライ</t>
    </rPh>
    <rPh sb="4" eb="7">
      <t>テスウリョウ</t>
    </rPh>
    <phoneticPr fontId="7"/>
  </si>
  <si>
    <t>（単位：千円）</t>
    <rPh sb="1" eb="3">
      <t>タンイ</t>
    </rPh>
    <rPh sb="4" eb="5">
      <t>セン</t>
    </rPh>
    <rPh sb="5" eb="6">
      <t>エン</t>
    </rPh>
    <phoneticPr fontId="3"/>
  </si>
  <si>
    <t>総　額</t>
    <rPh sb="0" eb="1">
      <t>フサ</t>
    </rPh>
    <rPh sb="2" eb="3">
      <t>ガク</t>
    </rPh>
    <phoneticPr fontId="3"/>
  </si>
  <si>
    <t>市外</t>
    <rPh sb="0" eb="2">
      <t>シガイ</t>
    </rPh>
    <phoneticPr fontId="7"/>
  </si>
  <si>
    <t>　注）単位未満は四捨五入してあるので、合計が一致しない場合がある。</t>
    <rPh sb="1" eb="2">
      <t>チュウ</t>
    </rPh>
    <rPh sb="3" eb="5">
      <t>タンイ</t>
    </rPh>
    <rPh sb="5" eb="7">
      <t>ミマン</t>
    </rPh>
    <rPh sb="8" eb="12">
      <t>シシャゴニュウ</t>
    </rPh>
    <rPh sb="19" eb="21">
      <t>ゴウケイ</t>
    </rPh>
    <rPh sb="22" eb="24">
      <t>イッチ</t>
    </rPh>
    <rPh sb="27" eb="29">
      <t>バアイ</t>
    </rPh>
    <phoneticPr fontId="7"/>
  </si>
  <si>
    <t>　注）収納済額には過誤納未還付金を含まない。</t>
    <rPh sb="1" eb="2">
      <t>チュウ</t>
    </rPh>
    <rPh sb="3" eb="5">
      <t>シュウノウ</t>
    </rPh>
    <rPh sb="5" eb="6">
      <t>ズミ</t>
    </rPh>
    <rPh sb="6" eb="7">
      <t>ガク</t>
    </rPh>
    <rPh sb="9" eb="11">
      <t>カゴ</t>
    </rPh>
    <rPh sb="11" eb="12">
      <t>ノウ</t>
    </rPh>
    <rPh sb="12" eb="13">
      <t>ミ</t>
    </rPh>
    <rPh sb="13" eb="16">
      <t>カンプキン</t>
    </rPh>
    <rPh sb="17" eb="18">
      <t>フク</t>
    </rPh>
    <phoneticPr fontId="7"/>
  </si>
  <si>
    <t>　注１）更新申請には、要支援更新の申請を行った者が、要介護認定となり、申請区分が要介護申請とみなされた者を</t>
    <rPh sb="1" eb="2">
      <t>チュウ</t>
    </rPh>
    <rPh sb="4" eb="6">
      <t>コウシン</t>
    </rPh>
    <rPh sb="6" eb="8">
      <t>シンセイ</t>
    </rPh>
    <rPh sb="11" eb="14">
      <t>ヨウシエン</t>
    </rPh>
    <rPh sb="14" eb="16">
      <t>コウシン</t>
    </rPh>
    <rPh sb="17" eb="19">
      <t>シンセイ</t>
    </rPh>
    <rPh sb="20" eb="21">
      <t>オコナ</t>
    </rPh>
    <rPh sb="23" eb="24">
      <t>モノ</t>
    </rPh>
    <rPh sb="26" eb="27">
      <t>ヨウ</t>
    </rPh>
    <rPh sb="27" eb="29">
      <t>カイゴ</t>
    </rPh>
    <rPh sb="29" eb="31">
      <t>ニンテイ</t>
    </rPh>
    <rPh sb="35" eb="37">
      <t>シンセイ</t>
    </rPh>
    <rPh sb="37" eb="39">
      <t>クブン</t>
    </rPh>
    <rPh sb="40" eb="43">
      <t>ヨウカイゴ</t>
    </rPh>
    <rPh sb="43" eb="45">
      <t>シンセイ</t>
    </rPh>
    <rPh sb="51" eb="52">
      <t>モノ</t>
    </rPh>
    <phoneticPr fontId="7"/>
  </si>
  <si>
    <t>　　　　含む。（介護保険法第53条第3項及び第4項）</t>
    <rPh sb="4" eb="5">
      <t>フク</t>
    </rPh>
    <rPh sb="8" eb="10">
      <t>カイゴ</t>
    </rPh>
    <rPh sb="10" eb="12">
      <t>ホケン</t>
    </rPh>
    <rPh sb="12" eb="13">
      <t>ホウ</t>
    </rPh>
    <rPh sb="13" eb="14">
      <t>ダイ</t>
    </rPh>
    <rPh sb="16" eb="17">
      <t>ジョウ</t>
    </rPh>
    <rPh sb="17" eb="18">
      <t>ダイ</t>
    </rPh>
    <rPh sb="19" eb="20">
      <t>コウ</t>
    </rPh>
    <rPh sb="20" eb="21">
      <t>オヨ</t>
    </rPh>
    <rPh sb="22" eb="23">
      <t>ダイ</t>
    </rPh>
    <rPh sb="24" eb="25">
      <t>コウ</t>
    </rPh>
    <phoneticPr fontId="7"/>
  </si>
  <si>
    <t>　　２）区分変更には、要支援認定の者が、要介護申請を行った場合を含む。</t>
    <rPh sb="4" eb="6">
      <t>クブン</t>
    </rPh>
    <rPh sb="6" eb="8">
      <t>ヘンコウ</t>
    </rPh>
    <rPh sb="11" eb="14">
      <t>ヨウシエン</t>
    </rPh>
    <rPh sb="14" eb="16">
      <t>ニンテイ</t>
    </rPh>
    <rPh sb="17" eb="18">
      <t>モノ</t>
    </rPh>
    <rPh sb="20" eb="23">
      <t>ヨウカイゴ</t>
    </rPh>
    <rPh sb="23" eb="25">
      <t>シンセイ</t>
    </rPh>
    <rPh sb="26" eb="27">
      <t>オコナ</t>
    </rPh>
    <rPh sb="29" eb="31">
      <t>バアイ</t>
    </rPh>
    <rPh sb="32" eb="33">
      <t>フク</t>
    </rPh>
    <phoneticPr fontId="7"/>
  </si>
  <si>
    <t>　注）大津市で介護保険を適用されている市外在住者を含む。</t>
    <rPh sb="1" eb="2">
      <t>チュウ</t>
    </rPh>
    <rPh sb="3" eb="6">
      <t>オオツシ</t>
    </rPh>
    <rPh sb="7" eb="9">
      <t>カイゴ</t>
    </rPh>
    <rPh sb="9" eb="11">
      <t>ホケン</t>
    </rPh>
    <rPh sb="12" eb="14">
      <t>テキヨウ</t>
    </rPh>
    <rPh sb="19" eb="21">
      <t>シガイ</t>
    </rPh>
    <rPh sb="21" eb="24">
      <t>ザイジュウシャ</t>
    </rPh>
    <rPh sb="25" eb="26">
      <t>フク</t>
    </rPh>
    <phoneticPr fontId="7"/>
  </si>
  <si>
    <t>区　分</t>
    <rPh sb="0" eb="1">
      <t>ク</t>
    </rPh>
    <rPh sb="2" eb="3">
      <t>ブン</t>
    </rPh>
    <phoneticPr fontId="7"/>
  </si>
  <si>
    <t>被保険者
数</t>
    <rPh sb="0" eb="4">
      <t>ヒホケンシャ</t>
    </rPh>
    <rPh sb="5" eb="6">
      <t>スウ</t>
    </rPh>
    <phoneticPr fontId="3"/>
  </si>
  <si>
    <t>要支援
１</t>
    <rPh sb="0" eb="3">
      <t>ヨウシエン</t>
    </rPh>
    <phoneticPr fontId="3"/>
  </si>
  <si>
    <t>要支援
２</t>
    <rPh sb="0" eb="3">
      <t>ヨウシエン</t>
    </rPh>
    <phoneticPr fontId="3"/>
  </si>
  <si>
    <t>要介護
１</t>
    <rPh sb="0" eb="3">
      <t>ヨウカイゴ</t>
    </rPh>
    <phoneticPr fontId="3"/>
  </si>
  <si>
    <t>要介護
２</t>
    <rPh sb="0" eb="3">
      <t>ヨウカイゴ</t>
    </rPh>
    <phoneticPr fontId="3"/>
  </si>
  <si>
    <t>要介護
３</t>
    <rPh sb="0" eb="3">
      <t>ヨウカイゴ</t>
    </rPh>
    <phoneticPr fontId="3"/>
  </si>
  <si>
    <t>要介護
４</t>
    <rPh sb="0" eb="3">
      <t>ヨウカイゴ</t>
    </rPh>
    <phoneticPr fontId="3"/>
  </si>
  <si>
    <t>要介護
５</t>
    <rPh sb="0" eb="3">
      <t>ヨウカイゴ</t>
    </rPh>
    <phoneticPr fontId="3"/>
  </si>
  <si>
    <t>（単位：件）</t>
    <rPh sb="4" eb="5">
      <t>ケン</t>
    </rPh>
    <phoneticPr fontId="3"/>
  </si>
  <si>
    <t>各年4月1日現在（単位：人）</t>
    <rPh sb="0" eb="1">
      <t>カク</t>
    </rPh>
    <rPh sb="1" eb="2">
      <t>ネン</t>
    </rPh>
    <rPh sb="3" eb="4">
      <t>ガツ</t>
    </rPh>
    <rPh sb="5" eb="8">
      <t>ニチゲンザイ</t>
    </rPh>
    <rPh sb="12" eb="13">
      <t>ニン</t>
    </rPh>
    <phoneticPr fontId="3"/>
  </si>
  <si>
    <t>（単位：千円）</t>
    <phoneticPr fontId="3"/>
  </si>
  <si>
    <t>（２） 保険料賦課・収納状況</t>
    <rPh sb="4" eb="7">
      <t>ホケンリョウ</t>
    </rPh>
    <rPh sb="7" eb="9">
      <t>フカ</t>
    </rPh>
    <rPh sb="10" eb="12">
      <t>シュウノウ</t>
    </rPh>
    <rPh sb="12" eb="14">
      <t>ジョウキョウ</t>
    </rPh>
    <phoneticPr fontId="3"/>
  </si>
  <si>
    <t>（６） 給付取扱状況</t>
    <rPh sb="4" eb="6">
      <t>キュウフ</t>
    </rPh>
    <rPh sb="6" eb="8">
      <t>トリアツカイ</t>
    </rPh>
    <rPh sb="8" eb="10">
      <t>ジョウキョウ</t>
    </rPh>
    <phoneticPr fontId="3"/>
  </si>
  <si>
    <t>（６） 給付取扱状況（続）</t>
    <rPh sb="4" eb="6">
      <t>キュウフ</t>
    </rPh>
    <rPh sb="6" eb="8">
      <t>トリアツカイ</t>
    </rPh>
    <rPh sb="8" eb="10">
      <t>ジョウキョウ</t>
    </rPh>
    <rPh sb="11" eb="12">
      <t>ゾク</t>
    </rPh>
    <phoneticPr fontId="3"/>
  </si>
  <si>
    <t>Ｌ - １５　介護保険の状況（続）</t>
    <rPh sb="7" eb="9">
      <t>カイゴ</t>
    </rPh>
    <rPh sb="9" eb="11">
      <t>ホケン</t>
    </rPh>
    <rPh sb="12" eb="14">
      <t>ジョウキョウ</t>
    </rPh>
    <rPh sb="15" eb="16">
      <t>ゾク</t>
    </rPh>
    <phoneticPr fontId="3"/>
  </si>
  <si>
    <t>要介護認定
者数計</t>
    <rPh sb="0" eb="1">
      <t>ヨウ</t>
    </rPh>
    <rPh sb="1" eb="3">
      <t>カイゴ</t>
    </rPh>
    <rPh sb="3" eb="5">
      <t>ニンテイ</t>
    </rPh>
    <rPh sb="6" eb="7">
      <t>シャ</t>
    </rPh>
    <rPh sb="7" eb="8">
      <t>スウ</t>
    </rPh>
    <rPh sb="8" eb="9">
      <t>ケイ</t>
    </rPh>
    <phoneticPr fontId="3"/>
  </si>
  <si>
    <t>総　数</t>
    <rPh sb="0" eb="1">
      <t>フサ</t>
    </rPh>
    <rPh sb="2" eb="3">
      <t>スウ</t>
    </rPh>
    <phoneticPr fontId="3"/>
  </si>
  <si>
    <t xml:space="preserve"> </t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</si>
  <si>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</si>
  <si>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</si>
  <si>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</si>
  <si>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</si>
  <si>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総　数</t>
    <rPh sb="0" eb="1">
      <t>フサ</t>
    </rPh>
    <rPh sb="2" eb="3">
      <t>カズ</t>
    </rPh>
    <phoneticPr fontId="3"/>
  </si>
  <si>
    <t>総　数</t>
    <rPh sb="0" eb="1">
      <t>フサ</t>
    </rPh>
    <rPh sb="2" eb="3">
      <t>スウ</t>
    </rPh>
    <phoneticPr fontId="7"/>
  </si>
  <si>
    <t>訪問入浴
介護</t>
    <rPh sb="0" eb="2">
      <t>ホウモン</t>
    </rPh>
    <rPh sb="2" eb="4">
      <t>ニュウヨク</t>
    </rPh>
    <rPh sb="5" eb="7">
      <t>カイゴ</t>
    </rPh>
    <phoneticPr fontId="7"/>
  </si>
  <si>
    <t>福祉用具
貸与</t>
    <rPh sb="0" eb="2">
      <t>フクシ</t>
    </rPh>
    <rPh sb="2" eb="4">
      <t>ヨウグ</t>
    </rPh>
    <rPh sb="5" eb="7">
      <t>タイヨ</t>
    </rPh>
    <phoneticPr fontId="7"/>
  </si>
  <si>
    <t>短期入所
生活介護</t>
    <rPh sb="0" eb="2">
      <t>タンキ</t>
    </rPh>
    <rPh sb="2" eb="4">
      <t>ニュウショ</t>
    </rPh>
    <rPh sb="5" eb="7">
      <t>セイカツ</t>
    </rPh>
    <rPh sb="7" eb="9">
      <t>カイゴ</t>
    </rPh>
    <phoneticPr fontId="7"/>
  </si>
  <si>
    <t>短期入所
療養介護</t>
    <rPh sb="0" eb="2">
      <t>タンキ</t>
    </rPh>
    <rPh sb="2" eb="4">
      <t>ニュウショ</t>
    </rPh>
    <rPh sb="5" eb="7">
      <t>リョウヨウ</t>
    </rPh>
    <rPh sb="7" eb="9">
      <t>カイゴ</t>
    </rPh>
    <phoneticPr fontId="7"/>
  </si>
  <si>
    <t>居宅療養
管理指導</t>
    <rPh sb="0" eb="2">
      <t>キョタク</t>
    </rPh>
    <rPh sb="2" eb="4">
      <t>リョウヨウ</t>
    </rPh>
    <rPh sb="5" eb="7">
      <t>カンリ</t>
    </rPh>
    <rPh sb="7" eb="9">
      <t>シドウ</t>
    </rPh>
    <phoneticPr fontId="7"/>
  </si>
  <si>
    <t>特定施設
入居者
生活介護</t>
    <rPh sb="0" eb="2">
      <t>トクテイ</t>
    </rPh>
    <rPh sb="2" eb="4">
      <t>シセツ</t>
    </rPh>
    <rPh sb="5" eb="8">
      <t>ニュウキョシャ</t>
    </rPh>
    <rPh sb="9" eb="11">
      <t>セイカツ</t>
    </rPh>
    <rPh sb="11" eb="13">
      <t>カイゴ</t>
    </rPh>
    <phoneticPr fontId="7"/>
  </si>
  <si>
    <t>サービス
計画費</t>
    <rPh sb="5" eb="7">
      <t>ケイカク</t>
    </rPh>
    <rPh sb="7" eb="8">
      <t>ヒ</t>
    </rPh>
    <phoneticPr fontId="7"/>
  </si>
  <si>
    <t>特定福祉
用具購入費</t>
    <rPh sb="0" eb="2">
      <t>トクテイ</t>
    </rPh>
    <rPh sb="2" eb="4">
      <t>フクシ</t>
    </rPh>
    <rPh sb="5" eb="7">
      <t>ヨウグ</t>
    </rPh>
    <rPh sb="7" eb="10">
      <t>コウニュウヒ</t>
    </rPh>
    <phoneticPr fontId="7"/>
  </si>
  <si>
    <t>訪問リハビリテーション　</t>
    <rPh sb="0" eb="2">
      <t>ホウモン</t>
    </rPh>
    <phoneticPr fontId="7"/>
  </si>
  <si>
    <t>　</t>
    <phoneticPr fontId="7"/>
  </si>
  <si>
    <t>認知症対応型
通所介護</t>
    <rPh sb="0" eb="2">
      <t>ニンチ</t>
    </rPh>
    <rPh sb="2" eb="3">
      <t>ショウ</t>
    </rPh>
    <rPh sb="3" eb="6">
      <t>タイオウガタ</t>
    </rPh>
    <rPh sb="7" eb="9">
      <t>ツウショ</t>
    </rPh>
    <rPh sb="9" eb="11">
      <t>カイゴ</t>
    </rPh>
    <phoneticPr fontId="7"/>
  </si>
  <si>
    <t>認知症対応型
共同生活介護</t>
    <rPh sb="0" eb="2">
      <t>ニンチ</t>
    </rPh>
    <rPh sb="2" eb="3">
      <t>ショウ</t>
    </rPh>
    <rPh sb="3" eb="6">
      <t>タイオウガタ</t>
    </rPh>
    <rPh sb="7" eb="9">
      <t>キョウドウ</t>
    </rPh>
    <rPh sb="9" eb="11">
      <t>セイカツ</t>
    </rPh>
    <rPh sb="11" eb="13">
      <t>カイゴ</t>
    </rPh>
    <phoneticPr fontId="7"/>
  </si>
  <si>
    <t>看護小規模
多機能型居宅介護</t>
    <rPh sb="0" eb="2">
      <t>カンゴ</t>
    </rPh>
    <rPh sb="2" eb="5">
      <t>ショウキボ</t>
    </rPh>
    <rPh sb="6" eb="10">
      <t>タキノウガタ</t>
    </rPh>
    <rPh sb="10" eb="12">
      <t>キョタク</t>
    </rPh>
    <rPh sb="12" eb="14">
      <t>カイゴ</t>
    </rPh>
    <phoneticPr fontId="7"/>
  </si>
  <si>
    <t>地域密着型
介護老人
福祉施設</t>
    <rPh sb="0" eb="2">
      <t>チイキ</t>
    </rPh>
    <rPh sb="2" eb="4">
      <t>ミッチャク</t>
    </rPh>
    <rPh sb="4" eb="5">
      <t>ガタ</t>
    </rPh>
    <rPh sb="6" eb="8">
      <t>カイゴ</t>
    </rPh>
    <rPh sb="8" eb="10">
      <t>ロウジン</t>
    </rPh>
    <rPh sb="11" eb="13">
      <t>フクシ</t>
    </rPh>
    <rPh sb="13" eb="15">
      <t>シセツ</t>
    </rPh>
    <phoneticPr fontId="7"/>
  </si>
  <si>
    <t>定期巡回・
随時対応型
訪問介護看護</t>
    <rPh sb="0" eb="2">
      <t>テイキ</t>
    </rPh>
    <rPh sb="2" eb="4">
      <t>ジュンカイ</t>
    </rPh>
    <rPh sb="6" eb="8">
      <t>ズイジ</t>
    </rPh>
    <rPh sb="8" eb="11">
      <t>タイオウガタ</t>
    </rPh>
    <rPh sb="12" eb="14">
      <t>ホウモン</t>
    </rPh>
    <rPh sb="14" eb="16">
      <t>カイゴ</t>
    </rPh>
    <rPh sb="16" eb="18">
      <t>カンゴ</t>
    </rPh>
    <phoneticPr fontId="7"/>
  </si>
  <si>
    <t>介護老人
福祉施設</t>
    <rPh sb="0" eb="2">
      <t>カイゴ</t>
    </rPh>
    <rPh sb="2" eb="4">
      <t>ロウジン</t>
    </rPh>
    <rPh sb="5" eb="7">
      <t>フクシ</t>
    </rPh>
    <rPh sb="7" eb="9">
      <t>シセツ</t>
    </rPh>
    <phoneticPr fontId="7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</si>
  <si>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7"/>
  </si>
  <si>
    <t>介護療養型
医療施設</t>
    <rPh sb="0" eb="2">
      <t>カイゴ</t>
    </rPh>
    <rPh sb="2" eb="5">
      <t>リョウヨウガタ</t>
    </rPh>
    <rPh sb="6" eb="8">
      <t>イリョウ</t>
    </rPh>
    <rPh sb="8" eb="10">
      <t>シセツ</t>
    </rPh>
    <phoneticPr fontId="7"/>
  </si>
  <si>
    <t>高額介護
サービス費</t>
    <rPh sb="0" eb="2">
      <t>コウガク</t>
    </rPh>
    <rPh sb="2" eb="4">
      <t>カイゴ</t>
    </rPh>
    <rPh sb="9" eb="10">
      <t>ヒ</t>
    </rPh>
    <phoneticPr fontId="7"/>
  </si>
  <si>
    <t>高額医療合算
介護サービス費</t>
    <rPh sb="0" eb="2">
      <t>コウガク</t>
    </rPh>
    <rPh sb="2" eb="4">
      <t>イリョウ</t>
    </rPh>
    <rPh sb="4" eb="6">
      <t>ガッサン</t>
    </rPh>
    <rPh sb="7" eb="9">
      <t>カイゴ</t>
    </rPh>
    <rPh sb="13" eb="14">
      <t>ヒ</t>
    </rPh>
    <phoneticPr fontId="7"/>
  </si>
  <si>
    <t>（単位：千円）</t>
  </si>
  <si>
    <t>（４） 学区別要介護認定者数</t>
    <rPh sb="4" eb="6">
      <t>ガック</t>
    </rPh>
    <rPh sb="6" eb="7">
      <t>ベツ</t>
    </rPh>
    <rPh sb="7" eb="8">
      <t>ヨウ</t>
    </rPh>
    <rPh sb="8" eb="10">
      <t>カイゴ</t>
    </rPh>
    <rPh sb="10" eb="12">
      <t>ニンテイ</t>
    </rPh>
    <rPh sb="12" eb="13">
      <t>シャ</t>
    </rPh>
    <rPh sb="13" eb="14">
      <t>スウ</t>
    </rPh>
    <phoneticPr fontId="3"/>
  </si>
  <si>
    <t>（５） 月別要介護認定申請状況</t>
    <rPh sb="4" eb="6">
      <t>ツキベツ</t>
    </rPh>
    <rPh sb="6" eb="7">
      <t>ヨウ</t>
    </rPh>
    <rPh sb="7" eb="9">
      <t>カイゴ</t>
    </rPh>
    <rPh sb="9" eb="11">
      <t>ニンテイ</t>
    </rPh>
    <rPh sb="11" eb="13">
      <t>シンセイ</t>
    </rPh>
    <rPh sb="13" eb="15">
      <t>ジョウキョウ</t>
    </rPh>
    <phoneticPr fontId="3"/>
  </si>
  <si>
    <t>（３） 年齢別被保険者・要介護認定者数</t>
    <rPh sb="4" eb="6">
      <t>ネンレイ</t>
    </rPh>
    <rPh sb="6" eb="7">
      <t>ベツ</t>
    </rPh>
    <rPh sb="7" eb="11">
      <t>ヒホケンジャ</t>
    </rPh>
    <rPh sb="12" eb="13">
      <t>ヨウ</t>
    </rPh>
    <rPh sb="13" eb="15">
      <t>カイゴ</t>
    </rPh>
    <rPh sb="15" eb="17">
      <t>ニンテイ</t>
    </rPh>
    <rPh sb="17" eb="18">
      <t>シャ</t>
    </rPh>
    <rPh sb="18" eb="19">
      <t>スウ</t>
    </rPh>
    <phoneticPr fontId="3"/>
  </si>
  <si>
    <t>（１） 経理状況</t>
    <rPh sb="4" eb="6">
      <t>ケイリ</t>
    </rPh>
    <rPh sb="6" eb="8">
      <t>ジョウキョウ</t>
    </rPh>
    <phoneticPr fontId="3"/>
  </si>
  <si>
    <t>収入総額</t>
    <rPh sb="0" eb="2">
      <t>シュウニュウ</t>
    </rPh>
    <rPh sb="2" eb="4">
      <t>ソウガク</t>
    </rPh>
    <phoneticPr fontId="3"/>
  </si>
  <si>
    <t>　</t>
    <phoneticPr fontId="3"/>
  </si>
  <si>
    <t>保険料</t>
    <rPh sb="0" eb="3">
      <t>ホケンリョウ</t>
    </rPh>
    <phoneticPr fontId="3"/>
  </si>
  <si>
    <t>国庫支出金等</t>
    <rPh sb="0" eb="2">
      <t>コッコ</t>
    </rPh>
    <rPh sb="2" eb="5">
      <t>シシュツキン</t>
    </rPh>
    <rPh sb="5" eb="6">
      <t>トウ</t>
    </rPh>
    <phoneticPr fontId="3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</si>
  <si>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3"/>
  </si>
  <si>
    <t>その他</t>
    <rPh sb="2" eb="3">
      <t>タ</t>
    </rPh>
    <phoneticPr fontId="3"/>
  </si>
  <si>
    <t>支出総額</t>
    <rPh sb="0" eb="2">
      <t>シシュツ</t>
    </rPh>
    <rPh sb="2" eb="4">
      <t>ソウガク</t>
    </rPh>
    <phoneticPr fontId="3"/>
  </si>
  <si>
    <t>管理諸費</t>
    <rPh sb="0" eb="2">
      <t>カンリ</t>
    </rPh>
    <rPh sb="2" eb="4">
      <t>ショヒ</t>
    </rPh>
    <phoneticPr fontId="3"/>
  </si>
  <si>
    <t>保険給付費</t>
    <rPh sb="0" eb="2">
      <t>ホケン</t>
    </rPh>
    <rPh sb="2" eb="4">
      <t>キュウフ</t>
    </rPh>
    <rPh sb="4" eb="5">
      <t>ヒ</t>
    </rPh>
    <phoneticPr fontId="3"/>
  </si>
  <si>
    <t>Ｌ - １５　介護保険の状況</t>
    <rPh sb="7" eb="9">
      <t>カイゴ</t>
    </rPh>
    <rPh sb="9" eb="11">
      <t>ホケン</t>
    </rPh>
    <rPh sb="12" eb="14">
      <t>ジョウキョウ</t>
    </rPh>
    <phoneticPr fontId="3"/>
  </si>
  <si>
    <t>平成24年度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</si>
  <si>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</si>
  <si>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平成29年5月31日現在（単位：千円・％）</t>
    <rPh sb="0" eb="2">
      <t>ヘイセイ</t>
    </rPh>
    <rPh sb="4" eb="5">
      <t>ネン</t>
    </rPh>
    <rPh sb="6" eb="7">
      <t>ガツ</t>
    </rPh>
    <rPh sb="9" eb="12">
      <t>ニチゲンザイ</t>
    </rPh>
    <rPh sb="13" eb="15">
      <t>タンイ</t>
    </rPh>
    <rPh sb="16" eb="17">
      <t>セン</t>
    </rPh>
    <rPh sb="17" eb="18">
      <t>エン</t>
    </rPh>
    <phoneticPr fontId="3"/>
  </si>
  <si>
    <t>平成29年</t>
    <rPh sb="0" eb="2">
      <t>ヘイセイ</t>
    </rPh>
    <rPh sb="4" eb="5">
      <t>ネン</t>
    </rPh>
    <phoneticPr fontId="3"/>
  </si>
  <si>
    <t>平成29年4月1日現在（単位：人）</t>
    <rPh sb="0" eb="2">
      <t>ヘイセイ</t>
    </rPh>
    <rPh sb="4" eb="5">
      <t>ネン</t>
    </rPh>
    <rPh sb="6" eb="7">
      <t>ガツ</t>
    </rPh>
    <rPh sb="8" eb="11">
      <t>ニチゲンザイ</t>
    </rPh>
    <rPh sb="15" eb="16">
      <t>ニン</t>
    </rPh>
    <phoneticPr fontId="3"/>
  </si>
  <si>
    <t>平成28年</t>
    <rPh sb="0" eb="2">
      <t>ヘイセイ</t>
    </rPh>
    <rPh sb="4" eb="5">
      <t>ネン</t>
    </rPh>
    <phoneticPr fontId="7"/>
  </si>
  <si>
    <t>29年</t>
    <rPh sb="2" eb="3">
      <t>ネン</t>
    </rPh>
    <phoneticPr fontId="7"/>
  </si>
  <si>
    <t>平成26年度</t>
    <rPh sb="0" eb="2">
      <t>ヘイセイ</t>
    </rPh>
    <rPh sb="4" eb="6">
      <t>ネンド</t>
    </rPh>
    <phoneticPr fontId="7"/>
  </si>
  <si>
    <t>地域密着型
通所介護</t>
    <rPh sb="0" eb="2">
      <t>チイキ</t>
    </rPh>
    <rPh sb="2" eb="4">
      <t>ミッチャク</t>
    </rPh>
    <rPh sb="4" eb="5">
      <t>ガタ</t>
    </rPh>
    <rPh sb="6" eb="10">
      <t>ツウショカイゴ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</si>
</sst>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7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7"/>
      <color theme="1"/>
      <name val="ＭＳ Ｐゴシック"/>
      <family val="2"/>
      <scheme val="minor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5">
    <xf numFmtId="0" fontId="0" fillId="0" borderId="0" xfId="0"/>
    <xf numFmtId="0" fontId="4" fillId="0" borderId="0" xfId="0" applyFont="1"/>
    <xf numFmtId="0" fontId="5" fillId="0" borderId="1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/>
    <xf numFmtId="2" fontId="5" fillId="0" borderId="0" xfId="0" applyNumberFormat="1" applyFont="1" applyBorder="1" applyAlignment="1"/>
    <xf numFmtId="41" fontId="5" fillId="0" borderId="0" xfId="0" applyNumberFormat="1" applyFont="1" applyBorder="1" applyAlignment="1"/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/>
    <xf numFmtId="0" fontId="15" fillId="0" borderId="1" xfId="0" applyFont="1" applyBorder="1"/>
    <xf numFmtId="0" fontId="15" fillId="0" borderId="0" xfId="0" applyFont="1" applyAlignment="1">
      <alignment vertical="center"/>
    </xf>
    <xf numFmtId="0" fontId="15" fillId="0" borderId="8" xfId="0" applyFont="1" applyBorder="1" applyAlignment="1">
      <alignment vertical="center"/>
    </xf>
    <xf numFmtId="0" fontId="6" fillId="0" borderId="0" xfId="0" applyFont="1" applyBorder="1" applyAlignment="1"/>
    <xf numFmtId="0" fontId="1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41" fontId="15" fillId="0" borderId="9" xfId="0" applyNumberFormat="1" applyFont="1" applyBorder="1" applyAlignment="1">
      <alignment vertical="center"/>
    </xf>
    <xf numFmtId="41" fontId="15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2" xfId="0" applyBorder="1" applyAlignment="1">
      <alignment vertical="top"/>
    </xf>
    <xf numFmtId="41" fontId="8" fillId="0" borderId="9" xfId="0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8" fillId="0" borderId="21" xfId="0" applyFont="1" applyBorder="1"/>
    <xf numFmtId="0" fontId="8" fillId="0" borderId="22" xfId="0" applyFont="1" applyBorder="1"/>
    <xf numFmtId="0" fontId="0" fillId="0" borderId="0" xfId="0" applyBorder="1" applyAlignment="1">
      <alignment horizontal="right"/>
    </xf>
    <xf numFmtId="0" fontId="15" fillId="0" borderId="0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/>
    <xf numFmtId="41" fontId="9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/>
    <xf numFmtId="41" fontId="9" fillId="0" borderId="7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/>
    <xf numFmtId="41" fontId="9" fillId="0" borderId="0" xfId="0" applyNumberFormat="1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/>
    <xf numFmtId="41" fontId="9" fillId="0" borderId="1" xfId="0" applyNumberFormat="1" applyFont="1" applyBorder="1" applyAlignment="1"/>
    <xf numFmtId="0" fontId="0" fillId="0" borderId="0" xfId="0" applyAlignment="1"/>
    <xf numFmtId="41" fontId="9" fillId="0" borderId="19" xfId="0" applyNumberFormat="1" applyFont="1" applyBorder="1" applyAlignment="1"/>
    <xf numFmtId="41" fontId="9" fillId="0" borderId="8" xfId="0" applyNumberFormat="1" applyFont="1" applyBorder="1" applyAlignment="1"/>
    <xf numFmtId="41" fontId="9" fillId="0" borderId="8" xfId="0" applyNumberFormat="1" applyFont="1" applyBorder="1" applyAlignment="1">
      <alignment vertical="center"/>
    </xf>
    <xf numFmtId="41" fontId="9" fillId="0" borderId="18" xfId="0" applyNumberFormat="1" applyFont="1" applyBorder="1" applyAlignment="1"/>
    <xf numFmtId="4" fontId="15" fillId="0" borderId="9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0" fontId="8" fillId="0" borderId="9" xfId="0" applyFont="1" applyBorder="1"/>
    <xf numFmtId="0" fontId="8" fillId="0" borderId="0" xfId="0" applyFont="1" applyBorder="1"/>
    <xf numFmtId="0" fontId="9" fillId="0" borderId="0" xfId="0" applyFont="1"/>
    <xf numFmtId="0" fontId="8" fillId="0" borderId="18" xfId="0" applyFont="1" applyBorder="1" applyAlignment="1">
      <alignment vertical="center"/>
    </xf>
    <xf numFmtId="41" fontId="17" fillId="0" borderId="9" xfId="0" applyNumberFormat="1" applyFont="1" applyBorder="1" applyAlignment="1">
      <alignment vertical="center"/>
    </xf>
    <xf numFmtId="41" fontId="19" fillId="0" borderId="0" xfId="0" applyNumberFormat="1" applyFont="1" applyBorder="1" applyAlignment="1">
      <alignment vertical="center"/>
    </xf>
    <xf numFmtId="41" fontId="17" fillId="0" borderId="0" xfId="0" applyNumberFormat="1" applyFont="1" applyBorder="1" applyAlignment="1">
      <alignment vertical="center"/>
    </xf>
    <xf numFmtId="3" fontId="15" fillId="0" borderId="9" xfId="0" applyNumberFormat="1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3" fontId="15" fillId="0" borderId="10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4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8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2" fontId="15" fillId="0" borderId="1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 indent="2"/>
    </xf>
    <xf numFmtId="0" fontId="8" fillId="0" borderId="3" xfId="0" applyFont="1" applyBorder="1" applyAlignment="1">
      <alignment horizontal="distributed" vertical="center" indent="2"/>
    </xf>
    <xf numFmtId="0" fontId="8" fillId="0" borderId="0" xfId="0" applyFont="1" applyBorder="1" applyAlignment="1">
      <alignment horizontal="distributed" vertical="center" indent="2"/>
    </xf>
    <xf numFmtId="0" fontId="8" fillId="0" borderId="8" xfId="0" applyFont="1" applyBorder="1" applyAlignment="1">
      <alignment horizontal="distributed" vertical="center" indent="2"/>
    </xf>
    <xf numFmtId="0" fontId="8" fillId="0" borderId="12" xfId="0" applyFont="1" applyBorder="1" applyAlignment="1">
      <alignment horizontal="distributed" vertical="center" indent="2"/>
    </xf>
    <xf numFmtId="0" fontId="8" fillId="0" borderId="13" xfId="0" applyFont="1" applyBorder="1" applyAlignment="1">
      <alignment horizontal="distributed" vertical="center" indent="2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/>
    <xf numFmtId="0" fontId="5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/>
    <xf numFmtId="0" fontId="14" fillId="0" borderId="1" xfId="0" applyFont="1" applyBorder="1" applyAlignment="1"/>
    <xf numFmtId="2" fontId="15" fillId="0" borderId="0" xfId="0" applyNumberFormat="1" applyFont="1" applyBorder="1" applyAlignment="1">
      <alignment vertical="center"/>
    </xf>
    <xf numFmtId="2" fontId="15" fillId="0" borderId="7" xfId="0" applyNumberFormat="1" applyFont="1" applyBorder="1" applyAlignment="1">
      <alignment vertical="center"/>
    </xf>
    <xf numFmtId="41" fontId="15" fillId="0" borderId="0" xfId="0" applyNumberFormat="1" applyFont="1" applyBorder="1" applyAlignment="1">
      <alignment vertical="center"/>
    </xf>
    <xf numFmtId="41" fontId="15" fillId="0" borderId="9" xfId="0" applyNumberFormat="1" applyFont="1" applyBorder="1" applyAlignment="1">
      <alignment vertical="center"/>
    </xf>
    <xf numFmtId="0" fontId="0" fillId="0" borderId="1" xfId="0" applyBorder="1" applyAlignment="1"/>
    <xf numFmtId="0" fontId="6" fillId="0" borderId="1" xfId="0" applyFont="1" applyBorder="1" applyAlignment="1">
      <alignment horizontal="right" vertical="center"/>
    </xf>
    <xf numFmtId="0" fontId="8" fillId="0" borderId="5" xfId="0" applyFont="1" applyBorder="1" applyAlignment="1">
      <alignment horizontal="distributed" vertical="center" indent="3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1" fontId="15" fillId="0" borderId="7" xfId="0" applyNumberFormat="1" applyFont="1" applyBorder="1" applyAlignment="1"/>
    <xf numFmtId="0" fontId="16" fillId="0" borderId="7" xfId="0" applyFont="1" applyBorder="1" applyAlignment="1"/>
    <xf numFmtId="41" fontId="15" fillId="0" borderId="0" xfId="0" applyNumberFormat="1" applyFont="1" applyBorder="1" applyAlignment="1"/>
    <xf numFmtId="0" fontId="16" fillId="0" borderId="0" xfId="0" applyFont="1" applyBorder="1" applyAlignment="1"/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41" fontId="15" fillId="0" borderId="10" xfId="0" applyNumberFormat="1" applyFont="1" applyBorder="1" applyAlignment="1">
      <alignment vertical="center"/>
    </xf>
    <xf numFmtId="41" fontId="15" fillId="0" borderId="1" xfId="0" applyNumberFormat="1" applyFont="1" applyBorder="1" applyAlignment="1">
      <alignment vertical="center"/>
    </xf>
    <xf numFmtId="41" fontId="15" fillId="0" borderId="11" xfId="0" applyNumberFormat="1" applyFont="1" applyBorder="1" applyAlignment="1">
      <alignment vertical="center"/>
    </xf>
    <xf numFmtId="41" fontId="15" fillId="0" borderId="7" xfId="0" applyNumberFormat="1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9" xfId="0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9" fillId="0" borderId="0" xfId="0" applyFont="1" applyAlignment="1">
      <alignment horizontal="left"/>
    </xf>
    <xf numFmtId="41" fontId="15" fillId="0" borderId="1" xfId="0" applyNumberFormat="1" applyFont="1" applyBorder="1" applyAlignment="1"/>
    <xf numFmtId="0" fontId="16" fillId="0" borderId="1" xfId="0" applyFont="1" applyBorder="1" applyAlignment="1"/>
    <xf numFmtId="0" fontId="9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0" xfId="0" applyBorder="1" applyAlignment="1"/>
    <xf numFmtId="0" fontId="0" fillId="0" borderId="0" xfId="0" applyAlignment="1"/>
    <xf numFmtId="3" fontId="8" fillId="0" borderId="0" xfId="0" applyNumberFormat="1" applyFont="1" applyBorder="1" applyAlignment="1">
      <alignment horizontal="right"/>
    </xf>
    <xf numFmtId="0" fontId="8" fillId="0" borderId="1" xfId="0" applyFont="1" applyBorder="1" applyAlignment="1">
      <alignment horizontal="distributed"/>
    </xf>
    <xf numFmtId="3" fontId="8" fillId="0" borderId="10" xfId="0" applyNumberFormat="1" applyFont="1" applyBorder="1" applyAlignment="1"/>
    <xf numFmtId="3" fontId="8" fillId="0" borderId="1" xfId="0" applyNumberFormat="1" applyFont="1" applyBorder="1" applyAlignment="1"/>
    <xf numFmtId="3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distributed"/>
    </xf>
    <xf numFmtId="3" fontId="8" fillId="0" borderId="9" xfId="0" applyNumberFormat="1" applyFont="1" applyBorder="1" applyAlignment="1"/>
    <xf numFmtId="3" fontId="8" fillId="0" borderId="0" xfId="0" applyNumberFormat="1" applyFont="1" applyBorder="1" applyAlignment="1"/>
    <xf numFmtId="0" fontId="8" fillId="0" borderId="5" xfId="0" applyFont="1" applyBorder="1" applyAlignment="1">
      <alignment horizontal="distributed" vertical="center" indent="2"/>
    </xf>
    <xf numFmtId="0" fontId="8" fillId="0" borderId="6" xfId="0" applyFont="1" applyBorder="1" applyAlignment="1">
      <alignment horizontal="distributed" vertical="center" indent="2"/>
    </xf>
    <xf numFmtId="41" fontId="8" fillId="0" borderId="11" xfId="1" applyNumberFormat="1" applyFont="1" applyBorder="1" applyAlignment="1"/>
    <xf numFmtId="41" fontId="8" fillId="0" borderId="7" xfId="1" applyNumberFormat="1" applyFont="1" applyBorder="1" applyAlignment="1"/>
    <xf numFmtId="41" fontId="8" fillId="0" borderId="0" xfId="1" applyNumberFormat="1" applyFont="1" applyBorder="1" applyAlignment="1"/>
    <xf numFmtId="0" fontId="15" fillId="0" borderId="0" xfId="0" applyFont="1" applyAlignment="1">
      <alignment horizontal="right"/>
    </xf>
    <xf numFmtId="41" fontId="8" fillId="0" borderId="9" xfId="1" applyNumberFormat="1" applyFont="1" applyBorder="1" applyAlignment="1"/>
    <xf numFmtId="0" fontId="15" fillId="0" borderId="1" xfId="0" applyFont="1" applyBorder="1" applyAlignment="1">
      <alignment horizontal="right"/>
    </xf>
    <xf numFmtId="41" fontId="8" fillId="0" borderId="10" xfId="1" applyNumberFormat="1" applyFont="1" applyBorder="1" applyAlignment="1"/>
    <xf numFmtId="41" fontId="8" fillId="0" borderId="1" xfId="1" applyNumberFormat="1" applyFont="1" applyBorder="1" applyAlignment="1"/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8" fillId="0" borderId="9" xfId="0" applyNumberFormat="1" applyFont="1" applyBorder="1" applyAlignment="1"/>
    <xf numFmtId="176" fontId="8" fillId="0" borderId="0" xfId="0" applyNumberFormat="1" applyFont="1" applyBorder="1" applyAlignment="1"/>
    <xf numFmtId="176" fontId="9" fillId="0" borderId="0" xfId="0" applyNumberFormat="1" applyFont="1" applyBorder="1" applyAlignment="1"/>
    <xf numFmtId="3" fontId="9" fillId="0" borderId="0" xfId="0" applyNumberFormat="1" applyFont="1" applyBorder="1" applyAlignment="1"/>
    <xf numFmtId="176" fontId="8" fillId="0" borderId="11" xfId="0" applyNumberFormat="1" applyFont="1" applyBorder="1" applyAlignment="1"/>
    <xf numFmtId="176" fontId="8" fillId="0" borderId="7" xfId="0" applyNumberFormat="1" applyFont="1" applyBorder="1" applyAlignment="1"/>
    <xf numFmtId="3" fontId="8" fillId="0" borderId="7" xfId="0" applyNumberFormat="1" applyFont="1" applyBorder="1" applyAlignment="1"/>
    <xf numFmtId="0" fontId="13" fillId="0" borderId="0" xfId="0" applyFont="1" applyBorder="1" applyAlignment="1"/>
    <xf numFmtId="0" fontId="14" fillId="0" borderId="0" xfId="0" applyFont="1" applyAlignment="1"/>
    <xf numFmtId="41" fontId="8" fillId="0" borderId="10" xfId="0" applyNumberFormat="1" applyFont="1" applyBorder="1" applyAlignment="1">
      <alignment vertical="center"/>
    </xf>
    <xf numFmtId="41" fontId="9" fillId="0" borderId="1" xfId="0" applyNumberFormat="1" applyFont="1" applyBorder="1" applyAlignment="1">
      <alignment vertical="center"/>
    </xf>
    <xf numFmtId="41" fontId="8" fillId="0" borderId="1" xfId="0" applyNumberFormat="1" applyFont="1" applyBorder="1" applyAlignment="1">
      <alignment vertical="center"/>
    </xf>
    <xf numFmtId="41" fontId="8" fillId="0" borderId="1" xfId="0" applyNumberFormat="1" applyFont="1" applyBorder="1" applyAlignment="1">
      <alignment horizontal="center" vertical="center"/>
    </xf>
    <xf numFmtId="41" fontId="8" fillId="0" borderId="9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41" fontId="8" fillId="0" borderId="9" xfId="0" applyNumberFormat="1" applyFont="1" applyBorder="1" applyAlignment="1"/>
    <xf numFmtId="41" fontId="9" fillId="0" borderId="0" xfId="0" applyNumberFormat="1" applyFont="1" applyBorder="1" applyAlignment="1"/>
    <xf numFmtId="41" fontId="8" fillId="0" borderId="0" xfId="0" applyNumberFormat="1" applyFont="1" applyBorder="1" applyAlignment="1"/>
    <xf numFmtId="41" fontId="8" fillId="0" borderId="10" xfId="0" applyNumberFormat="1" applyFont="1" applyBorder="1" applyAlignment="1"/>
    <xf numFmtId="41" fontId="9" fillId="0" borderId="1" xfId="0" applyNumberFormat="1" applyFont="1" applyBorder="1" applyAlignment="1"/>
    <xf numFmtId="41" fontId="8" fillId="0" borderId="1" xfId="0" applyNumberFormat="1" applyFont="1" applyBorder="1" applyAlignment="1"/>
    <xf numFmtId="41" fontId="17" fillId="0" borderId="0" xfId="0" applyNumberFormat="1" applyFont="1" applyBorder="1" applyAlignment="1">
      <alignment vertical="center"/>
    </xf>
    <xf numFmtId="41" fontId="17" fillId="0" borderId="9" xfId="0" applyNumberFormat="1" applyFont="1" applyBorder="1" applyAlignment="1">
      <alignment vertical="center"/>
    </xf>
    <xf numFmtId="41" fontId="17" fillId="0" borderId="10" xfId="0" applyNumberFormat="1" applyFont="1" applyBorder="1" applyAlignment="1">
      <alignment vertical="center"/>
    </xf>
    <xf numFmtId="41" fontId="17" fillId="0" borderId="1" xfId="0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distributed" vertical="center"/>
    </xf>
    <xf numFmtId="0" fontId="17" fillId="0" borderId="5" xfId="0" applyFont="1" applyBorder="1" applyAlignment="1">
      <alignment horizontal="distributed" vertical="center"/>
    </xf>
    <xf numFmtId="0" fontId="17" fillId="0" borderId="6" xfId="0" applyFont="1" applyBorder="1" applyAlignment="1">
      <alignment horizontal="distributed" vertical="center"/>
    </xf>
    <xf numFmtId="41" fontId="17" fillId="0" borderId="11" xfId="0" applyNumberFormat="1" applyFont="1" applyBorder="1" applyAlignment="1">
      <alignment vertical="center"/>
    </xf>
    <xf numFmtId="41" fontId="17" fillId="0" borderId="7" xfId="0" applyNumberFormat="1" applyFont="1" applyBorder="1" applyAlignment="1">
      <alignment vertical="center"/>
    </xf>
    <xf numFmtId="0" fontId="8" fillId="0" borderId="21" xfId="0" applyFont="1" applyBorder="1" applyAlignment="1">
      <alignment horizontal="left" vertical="center" wrapText="1" indent="1"/>
    </xf>
    <xf numFmtId="0" fontId="9" fillId="0" borderId="21" xfId="0" applyFont="1" applyBorder="1" applyAlignment="1">
      <alignment horizontal="left" wrapText="1" indent="1"/>
    </xf>
    <xf numFmtId="0" fontId="8" fillId="0" borderId="22" xfId="0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wrapText="1" indent="1"/>
    </xf>
    <xf numFmtId="0" fontId="0" fillId="0" borderId="21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21" xfId="0" applyBorder="1" applyAlignment="1">
      <alignment horizontal="left" vertical="center" wrapText="1" indent="1"/>
    </xf>
    <xf numFmtId="0" fontId="0" fillId="0" borderId="22" xfId="0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8" fillId="0" borderId="6" xfId="0" applyFont="1" applyBorder="1" applyAlignment="1">
      <alignment horizontal="distributed" vertical="center" indent="3"/>
    </xf>
    <xf numFmtId="0" fontId="9" fillId="0" borderId="1" xfId="0" applyFont="1" applyBorder="1" applyAlignment="1">
      <alignment horizontal="left" wrapText="1" indent="1"/>
    </xf>
    <xf numFmtId="0" fontId="9" fillId="0" borderId="21" xfId="0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distributed" vertical="center" indent="3"/>
    </xf>
    <xf numFmtId="0" fontId="0" fillId="0" borderId="2" xfId="0" applyBorder="1" applyAlignment="1">
      <alignment horizontal="distributed" vertical="center" indent="3"/>
    </xf>
    <xf numFmtId="0" fontId="0" fillId="0" borderId="3" xfId="0" applyBorder="1" applyAlignment="1">
      <alignment horizontal="distributed" vertical="center" indent="3"/>
    </xf>
    <xf numFmtId="0" fontId="0" fillId="0" borderId="12" xfId="0" applyBorder="1" applyAlignment="1">
      <alignment horizontal="distributed" vertical="center" indent="3"/>
    </xf>
    <xf numFmtId="0" fontId="0" fillId="0" borderId="13" xfId="0" applyBorder="1" applyAlignment="1">
      <alignment horizontal="distributed" vertical="center" indent="3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41" fontId="8" fillId="0" borderId="7" xfId="0" applyNumberFormat="1" applyFont="1" applyBorder="1" applyAlignment="1">
      <alignment vertical="center"/>
    </xf>
    <xf numFmtId="41" fontId="9" fillId="0" borderId="7" xfId="0" applyNumberFormat="1" applyFont="1" applyBorder="1" applyAlignment="1">
      <alignment vertical="center"/>
    </xf>
    <xf numFmtId="0" fontId="5" fillId="0" borderId="1" xfId="0" applyFont="1" applyBorder="1" applyAlignment="1"/>
    <xf numFmtId="0" fontId="8" fillId="0" borderId="7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1" xfId="0" applyBorder="1" applyAlignment="1">
      <alignment horizontal="right"/>
    </xf>
    <xf numFmtId="41" fontId="8" fillId="0" borderId="7" xfId="0" applyNumberFormat="1" applyFont="1" applyBorder="1" applyAlignment="1"/>
    <xf numFmtId="0" fontId="0" fillId="0" borderId="7" xfId="0" applyBorder="1" applyAlignment="1"/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4"/>
  <sheetViews>
    <sheetView tabSelected="1" zoomScaleNormal="100" workbookViewId="0">
      <selection activeCell="Y61" sqref="Y61"/>
    </sheetView>
  </sheetViews>
  <sheetFormatPr defaultColWidth="2.25" defaultRowHeight="13.5" x14ac:dyDescent="0.15"/>
  <sheetData>
    <row r="1" spans="1:39" x14ac:dyDescent="0.15">
      <c r="A1" s="137" t="s">
        <v>151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</row>
    <row r="2" spans="1:39" x14ac:dyDescent="0.1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</row>
    <row r="3" spans="1:39" ht="13.5" customHeight="1" thickBot="1" x14ac:dyDescent="0.2">
      <c r="A3" s="135" t="s">
        <v>141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2"/>
      <c r="P3" s="136"/>
      <c r="Q3" s="145"/>
      <c r="R3" s="145"/>
      <c r="S3" s="145"/>
      <c r="T3" s="145"/>
      <c r="U3" s="145"/>
      <c r="V3" s="145"/>
      <c r="W3" s="145"/>
      <c r="X3" s="145"/>
      <c r="AA3" s="136" t="s">
        <v>83</v>
      </c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4"/>
    </row>
    <row r="4" spans="1:39" ht="13.5" customHeight="1" x14ac:dyDescent="0.15">
      <c r="A4" s="146" t="s">
        <v>0</v>
      </c>
      <c r="B4" s="146"/>
      <c r="C4" s="146"/>
      <c r="D4" s="146"/>
      <c r="E4" s="146"/>
      <c r="F4" s="146"/>
      <c r="G4" s="146"/>
      <c r="H4" s="146"/>
      <c r="I4" s="146"/>
      <c r="J4" s="147" t="s">
        <v>152</v>
      </c>
      <c r="K4" s="97"/>
      <c r="L4" s="97"/>
      <c r="M4" s="97"/>
      <c r="N4" s="97"/>
      <c r="O4" s="148"/>
      <c r="P4" s="147">
        <v>25</v>
      </c>
      <c r="Q4" s="97"/>
      <c r="R4" s="97"/>
      <c r="S4" s="97"/>
      <c r="T4" s="97"/>
      <c r="U4" s="148"/>
      <c r="V4" s="147">
        <v>26</v>
      </c>
      <c r="W4" s="97"/>
      <c r="X4" s="97"/>
      <c r="Y4" s="97"/>
      <c r="Z4" s="97"/>
      <c r="AA4" s="148"/>
      <c r="AB4" s="147">
        <v>27</v>
      </c>
      <c r="AC4" s="97"/>
      <c r="AD4" s="97"/>
      <c r="AE4" s="97"/>
      <c r="AF4" s="97"/>
      <c r="AG4" s="97"/>
      <c r="AH4" s="147">
        <v>28</v>
      </c>
      <c r="AI4" s="97"/>
      <c r="AJ4" s="97"/>
      <c r="AK4" s="97"/>
      <c r="AL4" s="97"/>
      <c r="AM4" s="97"/>
    </row>
    <row r="5" spans="1:39" ht="13.5" customHeight="1" x14ac:dyDescent="0.15">
      <c r="A5" s="57" t="s">
        <v>142</v>
      </c>
      <c r="B5" s="58"/>
      <c r="C5" s="58"/>
      <c r="D5" s="58"/>
      <c r="E5" s="58"/>
      <c r="F5" s="58"/>
      <c r="G5" s="59"/>
      <c r="H5" s="60"/>
      <c r="I5" s="69"/>
      <c r="J5" s="149">
        <f t="shared" ref="J5" si="0">SUM(J6:O9)</f>
        <v>20621346</v>
      </c>
      <c r="K5" s="150"/>
      <c r="L5" s="150"/>
      <c r="M5" s="150"/>
      <c r="N5" s="150"/>
      <c r="O5" s="150"/>
      <c r="P5" s="151">
        <f t="shared" ref="P5" si="1">SUM(P6:U9)</f>
        <v>21581121</v>
      </c>
      <c r="Q5" s="152"/>
      <c r="R5" s="152"/>
      <c r="S5" s="152"/>
      <c r="T5" s="152"/>
      <c r="U5" s="152"/>
      <c r="V5" s="149">
        <f t="shared" ref="V5" si="2">SUM(V6:AA9)</f>
        <v>22694475</v>
      </c>
      <c r="W5" s="150"/>
      <c r="X5" s="150"/>
      <c r="Y5" s="150"/>
      <c r="Z5" s="150"/>
      <c r="AA5" s="150"/>
      <c r="AB5" s="149">
        <f>SUM(AB6:AG9)</f>
        <v>24399940</v>
      </c>
      <c r="AC5" s="150"/>
      <c r="AD5" s="150"/>
      <c r="AE5" s="150"/>
      <c r="AF5" s="150"/>
      <c r="AG5" s="150"/>
      <c r="AH5" s="149">
        <f>SUM(AH6:AM9)</f>
        <v>25448495</v>
      </c>
      <c r="AI5" s="150"/>
      <c r="AJ5" s="150"/>
      <c r="AK5" s="150"/>
      <c r="AL5" s="150"/>
      <c r="AM5" s="150"/>
    </row>
    <row r="6" spans="1:39" ht="13.5" customHeight="1" x14ac:dyDescent="0.15">
      <c r="A6" s="61"/>
      <c r="B6" s="41" t="s">
        <v>143</v>
      </c>
      <c r="C6" s="41" t="s">
        <v>144</v>
      </c>
      <c r="D6" s="41"/>
      <c r="E6" s="41"/>
      <c r="F6" s="41"/>
      <c r="G6" s="62"/>
      <c r="H6" s="63"/>
      <c r="I6" s="70"/>
      <c r="J6" s="151">
        <v>4326645</v>
      </c>
      <c r="K6" s="152"/>
      <c r="L6" s="152"/>
      <c r="M6" s="152"/>
      <c r="N6" s="152"/>
      <c r="O6" s="152"/>
      <c r="P6" s="151">
        <v>4545154</v>
      </c>
      <c r="Q6" s="152"/>
      <c r="R6" s="152"/>
      <c r="S6" s="152"/>
      <c r="T6" s="152"/>
      <c r="U6" s="152"/>
      <c r="V6" s="151">
        <v>4772234</v>
      </c>
      <c r="W6" s="152"/>
      <c r="X6" s="152"/>
      <c r="Y6" s="152"/>
      <c r="Z6" s="152"/>
      <c r="AA6" s="152"/>
      <c r="AB6" s="151">
        <v>6199878</v>
      </c>
      <c r="AC6" s="152"/>
      <c r="AD6" s="152"/>
      <c r="AE6" s="152"/>
      <c r="AF6" s="152"/>
      <c r="AG6" s="152"/>
      <c r="AH6" s="151">
        <v>6416335</v>
      </c>
      <c r="AI6" s="152"/>
      <c r="AJ6" s="152"/>
      <c r="AK6" s="152"/>
      <c r="AL6" s="152"/>
      <c r="AM6" s="152"/>
    </row>
    <row r="7" spans="1:39" ht="13.5" customHeight="1" x14ac:dyDescent="0.15">
      <c r="A7" s="61"/>
      <c r="B7" s="41" t="s">
        <v>143</v>
      </c>
      <c r="C7" s="41" t="s">
        <v>145</v>
      </c>
      <c r="D7" s="41"/>
      <c r="E7" s="41"/>
      <c r="F7" s="41"/>
      <c r="G7" s="62"/>
      <c r="H7" s="63"/>
      <c r="I7" s="70"/>
      <c r="J7" s="151">
        <v>13107414</v>
      </c>
      <c r="K7" s="152"/>
      <c r="L7" s="152"/>
      <c r="M7" s="152"/>
      <c r="N7" s="152"/>
      <c r="O7" s="152"/>
      <c r="P7" s="151">
        <v>13686151</v>
      </c>
      <c r="Q7" s="152"/>
      <c r="R7" s="152"/>
      <c r="S7" s="152"/>
      <c r="T7" s="152"/>
      <c r="U7" s="152"/>
      <c r="V7" s="151">
        <v>14258112</v>
      </c>
      <c r="W7" s="152"/>
      <c r="X7" s="152"/>
      <c r="Y7" s="152"/>
      <c r="Z7" s="152"/>
      <c r="AA7" s="152"/>
      <c r="AB7" s="151">
        <v>14673408</v>
      </c>
      <c r="AC7" s="152"/>
      <c r="AD7" s="152"/>
      <c r="AE7" s="152"/>
      <c r="AF7" s="152"/>
      <c r="AG7" s="152"/>
      <c r="AH7" s="151">
        <v>15212795</v>
      </c>
      <c r="AI7" s="152"/>
      <c r="AJ7" s="152"/>
      <c r="AK7" s="152"/>
      <c r="AL7" s="152"/>
      <c r="AM7" s="152"/>
    </row>
    <row r="8" spans="1:39" ht="13.5" customHeight="1" x14ac:dyDescent="0.15">
      <c r="A8" s="61"/>
      <c r="B8" s="41" t="s">
        <v>143</v>
      </c>
      <c r="C8" s="41" t="s">
        <v>146</v>
      </c>
      <c r="D8" s="41"/>
      <c r="E8" s="41"/>
      <c r="F8" s="41"/>
      <c r="G8" s="62"/>
      <c r="H8" s="63"/>
      <c r="I8" s="70"/>
      <c r="J8" s="151">
        <v>3008821</v>
      </c>
      <c r="K8" s="152"/>
      <c r="L8" s="152"/>
      <c r="M8" s="152"/>
      <c r="N8" s="152"/>
      <c r="O8" s="152"/>
      <c r="P8" s="151">
        <v>3276138</v>
      </c>
      <c r="Q8" s="152"/>
      <c r="R8" s="152"/>
      <c r="S8" s="152"/>
      <c r="T8" s="152"/>
      <c r="U8" s="152"/>
      <c r="V8" s="151">
        <v>3255050</v>
      </c>
      <c r="W8" s="152"/>
      <c r="X8" s="152"/>
      <c r="Y8" s="152"/>
      <c r="Z8" s="152"/>
      <c r="AA8" s="152"/>
      <c r="AB8" s="151">
        <v>3438618</v>
      </c>
      <c r="AC8" s="152"/>
      <c r="AD8" s="152"/>
      <c r="AE8" s="152"/>
      <c r="AF8" s="152"/>
      <c r="AG8" s="152"/>
      <c r="AH8" s="151">
        <v>3530338</v>
      </c>
      <c r="AI8" s="152"/>
      <c r="AJ8" s="152"/>
      <c r="AK8" s="152"/>
      <c r="AL8" s="152"/>
      <c r="AM8" s="152"/>
    </row>
    <row r="9" spans="1:39" ht="13.5" customHeight="1" x14ac:dyDescent="0.15">
      <c r="A9" s="61"/>
      <c r="B9" s="41" t="s">
        <v>143</v>
      </c>
      <c r="C9" s="41" t="s">
        <v>147</v>
      </c>
      <c r="D9" s="41"/>
      <c r="E9" s="41"/>
      <c r="F9" s="41"/>
      <c r="G9" s="62"/>
      <c r="H9" s="63"/>
      <c r="I9" s="70"/>
      <c r="J9" s="151">
        <v>178466</v>
      </c>
      <c r="K9" s="152"/>
      <c r="L9" s="152"/>
      <c r="M9" s="152"/>
      <c r="N9" s="152"/>
      <c r="O9" s="152"/>
      <c r="P9" s="151">
        <v>73678</v>
      </c>
      <c r="Q9" s="152"/>
      <c r="R9" s="152"/>
      <c r="S9" s="152"/>
      <c r="T9" s="152"/>
      <c r="U9" s="152"/>
      <c r="V9" s="151">
        <v>409079</v>
      </c>
      <c r="W9" s="152"/>
      <c r="X9" s="152"/>
      <c r="Y9" s="152"/>
      <c r="Z9" s="152"/>
      <c r="AA9" s="152"/>
      <c r="AB9" s="151">
        <v>88036</v>
      </c>
      <c r="AC9" s="152"/>
      <c r="AD9" s="152"/>
      <c r="AE9" s="152"/>
      <c r="AF9" s="152"/>
      <c r="AG9" s="152"/>
      <c r="AH9" s="151">
        <v>289027</v>
      </c>
      <c r="AI9" s="152"/>
      <c r="AJ9" s="152"/>
      <c r="AK9" s="152"/>
      <c r="AL9" s="152"/>
      <c r="AM9" s="152"/>
    </row>
    <row r="10" spans="1:39" ht="13.5" customHeight="1" x14ac:dyDescent="0.15">
      <c r="A10" s="41" t="s">
        <v>148</v>
      </c>
      <c r="B10" s="41"/>
      <c r="C10" s="41"/>
      <c r="D10" s="41"/>
      <c r="E10" s="41"/>
      <c r="F10" s="41"/>
      <c r="G10" s="62"/>
      <c r="H10" s="63"/>
      <c r="I10" s="70"/>
      <c r="J10" s="151">
        <f t="shared" ref="J10" si="3">SUM(J11:O13)</f>
        <v>20578335</v>
      </c>
      <c r="K10" s="152"/>
      <c r="L10" s="152"/>
      <c r="M10" s="152"/>
      <c r="N10" s="152"/>
      <c r="O10" s="152"/>
      <c r="P10" s="151">
        <f t="shared" ref="P10" si="4">SUM(P11:U13)</f>
        <v>21505468</v>
      </c>
      <c r="Q10" s="152"/>
      <c r="R10" s="152"/>
      <c r="S10" s="152"/>
      <c r="T10" s="152"/>
      <c r="U10" s="152"/>
      <c r="V10" s="151">
        <f>SUM(V11:AA13)+1</f>
        <v>22611555</v>
      </c>
      <c r="W10" s="152"/>
      <c r="X10" s="152"/>
      <c r="Y10" s="152"/>
      <c r="Z10" s="152"/>
      <c r="AA10" s="152"/>
      <c r="AB10" s="151">
        <f>SUM(AB11:AG13)-1</f>
        <v>24114204</v>
      </c>
      <c r="AC10" s="152"/>
      <c r="AD10" s="152"/>
      <c r="AE10" s="152"/>
      <c r="AF10" s="152"/>
      <c r="AG10" s="152"/>
      <c r="AH10" s="151">
        <f>SUM(AH11:AM13)-1</f>
        <v>25058096</v>
      </c>
      <c r="AI10" s="152"/>
      <c r="AJ10" s="152"/>
      <c r="AK10" s="152"/>
      <c r="AL10" s="152"/>
      <c r="AM10" s="152"/>
    </row>
    <row r="11" spans="1:39" ht="13.5" customHeight="1" x14ac:dyDescent="0.15">
      <c r="A11" s="61"/>
      <c r="B11" s="41" t="s">
        <v>143</v>
      </c>
      <c r="C11" s="41" t="s">
        <v>149</v>
      </c>
      <c r="D11" s="41"/>
      <c r="E11" s="41"/>
      <c r="F11" s="41"/>
      <c r="G11" s="62"/>
      <c r="H11" s="63"/>
      <c r="I11" s="70"/>
      <c r="J11" s="151">
        <v>881970</v>
      </c>
      <c r="K11" s="152"/>
      <c r="L11" s="152"/>
      <c r="M11" s="152"/>
      <c r="N11" s="152"/>
      <c r="O11" s="152"/>
      <c r="P11" s="151">
        <v>1041254</v>
      </c>
      <c r="Q11" s="152"/>
      <c r="R11" s="152"/>
      <c r="S11" s="152"/>
      <c r="T11" s="152"/>
      <c r="U11" s="152"/>
      <c r="V11" s="151">
        <v>1095511</v>
      </c>
      <c r="W11" s="152"/>
      <c r="X11" s="152"/>
      <c r="Y11" s="152"/>
      <c r="Z11" s="152"/>
      <c r="AA11" s="152"/>
      <c r="AB11" s="151">
        <v>1113823</v>
      </c>
      <c r="AC11" s="152"/>
      <c r="AD11" s="152"/>
      <c r="AE11" s="152"/>
      <c r="AF11" s="152"/>
      <c r="AG11" s="152"/>
      <c r="AH11" s="151">
        <v>1132278</v>
      </c>
      <c r="AI11" s="152"/>
      <c r="AJ11" s="152"/>
      <c r="AK11" s="152"/>
      <c r="AL11" s="152"/>
      <c r="AM11" s="152"/>
    </row>
    <row r="12" spans="1:39" ht="13.5" customHeight="1" x14ac:dyDescent="0.15">
      <c r="A12" s="61"/>
      <c r="B12" s="64" t="s">
        <v>143</v>
      </c>
      <c r="C12" s="64" t="s">
        <v>150</v>
      </c>
      <c r="D12" s="64"/>
      <c r="E12" s="64"/>
      <c r="F12" s="64"/>
      <c r="G12" s="64"/>
      <c r="H12" s="53"/>
      <c r="I12" s="71"/>
      <c r="J12" s="151">
        <v>19503187</v>
      </c>
      <c r="K12" s="152"/>
      <c r="L12" s="152"/>
      <c r="M12" s="152"/>
      <c r="N12" s="152"/>
      <c r="O12" s="152"/>
      <c r="P12" s="151">
        <v>20462955</v>
      </c>
      <c r="Q12" s="152"/>
      <c r="R12" s="152"/>
      <c r="S12" s="152"/>
      <c r="T12" s="152"/>
      <c r="U12" s="152"/>
      <c r="V12" s="151">
        <v>21516043</v>
      </c>
      <c r="W12" s="152"/>
      <c r="X12" s="152"/>
      <c r="Y12" s="152"/>
      <c r="Z12" s="152"/>
      <c r="AA12" s="152"/>
      <c r="AB12" s="151">
        <v>22542171</v>
      </c>
      <c r="AC12" s="152"/>
      <c r="AD12" s="152"/>
      <c r="AE12" s="152"/>
      <c r="AF12" s="152"/>
      <c r="AG12" s="152"/>
      <c r="AH12" s="151">
        <v>23224129</v>
      </c>
      <c r="AI12" s="152"/>
      <c r="AJ12" s="152"/>
      <c r="AK12" s="152"/>
      <c r="AL12" s="152"/>
      <c r="AM12" s="152"/>
    </row>
    <row r="13" spans="1:39" ht="13.5" customHeight="1" thickBot="1" x14ac:dyDescent="0.2">
      <c r="A13" s="65"/>
      <c r="B13" s="36" t="s">
        <v>143</v>
      </c>
      <c r="C13" s="36" t="s">
        <v>147</v>
      </c>
      <c r="D13" s="36"/>
      <c r="E13" s="36"/>
      <c r="F13" s="36"/>
      <c r="G13" s="66"/>
      <c r="H13" s="67"/>
      <c r="I13" s="72"/>
      <c r="J13" s="167">
        <v>193178</v>
      </c>
      <c r="K13" s="168"/>
      <c r="L13" s="168"/>
      <c r="M13" s="168"/>
      <c r="N13" s="168"/>
      <c r="O13" s="168"/>
      <c r="P13" s="167">
        <v>1259</v>
      </c>
      <c r="Q13" s="168"/>
      <c r="R13" s="168"/>
      <c r="S13" s="168"/>
      <c r="T13" s="168"/>
      <c r="U13" s="168"/>
      <c r="V13" s="167">
        <v>0</v>
      </c>
      <c r="W13" s="168"/>
      <c r="X13" s="168"/>
      <c r="Y13" s="168"/>
      <c r="Z13" s="168"/>
      <c r="AA13" s="168"/>
      <c r="AB13" s="167">
        <v>458211</v>
      </c>
      <c r="AC13" s="168"/>
      <c r="AD13" s="168"/>
      <c r="AE13" s="168"/>
      <c r="AF13" s="168"/>
      <c r="AG13" s="168"/>
      <c r="AH13" s="167">
        <v>701690</v>
      </c>
      <c r="AI13" s="168"/>
      <c r="AJ13" s="168"/>
      <c r="AK13" s="168"/>
      <c r="AL13" s="168"/>
      <c r="AM13" s="168"/>
    </row>
    <row r="14" spans="1:39" ht="13.5" customHeight="1" x14ac:dyDescent="0.15">
      <c r="A14" s="109" t="s">
        <v>16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70"/>
      <c r="Z14" s="170"/>
      <c r="AA14" s="170"/>
      <c r="AB14" s="170"/>
      <c r="AC14" s="170"/>
      <c r="AD14" s="170"/>
      <c r="AE14" s="170"/>
      <c r="AF14" s="170"/>
      <c r="AG14" s="170"/>
      <c r="AH14" s="171"/>
      <c r="AI14" s="171"/>
      <c r="AJ14" s="171"/>
      <c r="AK14" s="171"/>
      <c r="AL14" s="171"/>
    </row>
    <row r="15" spans="1:39" ht="13.5" customHeight="1" x14ac:dyDescent="0.15">
      <c r="A15" s="90" t="s">
        <v>86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</row>
    <row r="16" spans="1:39" ht="9" customHeight="1" x14ac:dyDescent="0.1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</row>
    <row r="17" spans="1:39" ht="9" customHeight="1" x14ac:dyDescent="0.1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</row>
    <row r="18" spans="1:39" ht="15" thickBot="1" x14ac:dyDescent="0.2">
      <c r="A18" s="135" t="s">
        <v>104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2"/>
      <c r="S18" s="136" t="s">
        <v>154</v>
      </c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44"/>
    </row>
    <row r="19" spans="1:39" ht="12.75" customHeight="1" x14ac:dyDescent="0.15">
      <c r="A19" s="97" t="s">
        <v>92</v>
      </c>
      <c r="B19" s="98"/>
      <c r="C19" s="98"/>
      <c r="D19" s="98"/>
      <c r="E19" s="98"/>
      <c r="F19" s="98"/>
      <c r="G19" s="98"/>
      <c r="H19" s="98"/>
      <c r="I19" s="99"/>
      <c r="J19" s="91" t="s">
        <v>4</v>
      </c>
      <c r="K19" s="92"/>
      <c r="L19" s="92"/>
      <c r="M19" s="92"/>
      <c r="N19" s="92"/>
      <c r="O19" s="93"/>
      <c r="P19" s="91" t="s">
        <v>5</v>
      </c>
      <c r="Q19" s="92"/>
      <c r="R19" s="92"/>
      <c r="S19" s="92"/>
      <c r="T19" s="92"/>
      <c r="U19" s="93"/>
      <c r="V19" s="91" t="s">
        <v>6</v>
      </c>
      <c r="W19" s="92"/>
      <c r="X19" s="92"/>
      <c r="Y19" s="92"/>
      <c r="Z19" s="92"/>
      <c r="AA19" s="93"/>
      <c r="AB19" s="94" t="s">
        <v>7</v>
      </c>
      <c r="AC19" s="95"/>
      <c r="AD19" s="95"/>
      <c r="AE19" s="95"/>
      <c r="AF19" s="95"/>
      <c r="AG19" s="96"/>
      <c r="AH19" s="94" t="s">
        <v>8</v>
      </c>
      <c r="AI19" s="95"/>
      <c r="AJ19" s="95"/>
      <c r="AK19" s="95"/>
      <c r="AL19" s="95"/>
      <c r="AM19" s="95"/>
    </row>
    <row r="20" spans="1:39" s="23" customFormat="1" ht="13.5" customHeight="1" x14ac:dyDescent="0.15">
      <c r="A20" s="159" t="s">
        <v>153</v>
      </c>
      <c r="B20" s="160"/>
      <c r="C20" s="160"/>
      <c r="D20" s="160"/>
      <c r="E20" s="160"/>
      <c r="F20" s="159" t="s">
        <v>84</v>
      </c>
      <c r="G20" s="160"/>
      <c r="H20" s="160"/>
      <c r="I20" s="161"/>
      <c r="J20" s="157">
        <f>+J21+J22</f>
        <v>6333300</v>
      </c>
      <c r="K20" s="158"/>
      <c r="L20" s="158"/>
      <c r="M20" s="158"/>
      <c r="N20" s="158"/>
      <c r="O20" s="158"/>
      <c r="P20" s="158">
        <f>+P21+P22</f>
        <v>6466279</v>
      </c>
      <c r="Q20" s="158"/>
      <c r="R20" s="158"/>
      <c r="S20" s="158"/>
      <c r="T20" s="158"/>
      <c r="U20" s="158"/>
      <c r="V20" s="158">
        <f>+V21+V22</f>
        <v>6397381</v>
      </c>
      <c r="W20" s="158"/>
      <c r="X20" s="158"/>
      <c r="Y20" s="158"/>
      <c r="Z20" s="158"/>
      <c r="AA20" s="158"/>
      <c r="AB20" s="141">
        <f>+V20/J20*100</f>
        <v>101.01181058847679</v>
      </c>
      <c r="AC20" s="141"/>
      <c r="AD20" s="141"/>
      <c r="AE20" s="141"/>
      <c r="AF20" s="141"/>
      <c r="AG20" s="141"/>
      <c r="AH20" s="141">
        <f>+V20/P20*100</f>
        <v>98.934503135419931</v>
      </c>
      <c r="AI20" s="141"/>
      <c r="AJ20" s="141"/>
      <c r="AK20" s="141"/>
      <c r="AL20" s="141"/>
      <c r="AM20" s="141"/>
    </row>
    <row r="21" spans="1:39" ht="13.5" customHeight="1" x14ac:dyDescent="0.15">
      <c r="A21" s="29"/>
      <c r="B21" s="29"/>
      <c r="C21" s="29"/>
      <c r="D21" s="29"/>
      <c r="E21" s="29"/>
      <c r="F21" s="100" t="s">
        <v>1</v>
      </c>
      <c r="G21" s="101"/>
      <c r="H21" s="101"/>
      <c r="I21" s="102"/>
      <c r="J21" s="143">
        <v>5825600</v>
      </c>
      <c r="K21" s="142"/>
      <c r="L21" s="142"/>
      <c r="M21" s="142"/>
      <c r="N21" s="142"/>
      <c r="O21" s="142"/>
      <c r="P21" s="142">
        <v>5898500</v>
      </c>
      <c r="Q21" s="142"/>
      <c r="R21" s="142"/>
      <c r="S21" s="142"/>
      <c r="T21" s="142"/>
      <c r="U21" s="142"/>
      <c r="V21" s="142">
        <v>5898500</v>
      </c>
      <c r="W21" s="142"/>
      <c r="X21" s="142"/>
      <c r="Y21" s="142"/>
      <c r="Z21" s="142"/>
      <c r="AA21" s="142"/>
      <c r="AB21" s="140">
        <f>+V21/J21*100</f>
        <v>101.25137324910737</v>
      </c>
      <c r="AC21" s="140"/>
      <c r="AD21" s="140"/>
      <c r="AE21" s="140"/>
      <c r="AF21" s="140"/>
      <c r="AG21" s="140"/>
      <c r="AH21" s="140">
        <f>+V21/P21*100</f>
        <v>100</v>
      </c>
      <c r="AI21" s="140"/>
      <c r="AJ21" s="140"/>
      <c r="AK21" s="140"/>
      <c r="AL21" s="140"/>
      <c r="AM21" s="140"/>
    </row>
    <row r="22" spans="1:39" ht="13.5" customHeight="1" x14ac:dyDescent="0.15">
      <c r="A22" s="30"/>
      <c r="B22" s="30"/>
      <c r="C22" s="30"/>
      <c r="D22" s="30"/>
      <c r="E22" s="30"/>
      <c r="F22" s="103" t="s">
        <v>2</v>
      </c>
      <c r="G22" s="104"/>
      <c r="H22" s="104"/>
      <c r="I22" s="105"/>
      <c r="J22" s="143">
        <v>507700</v>
      </c>
      <c r="K22" s="142"/>
      <c r="L22" s="142"/>
      <c r="M22" s="142"/>
      <c r="N22" s="142"/>
      <c r="O22" s="142"/>
      <c r="P22" s="142">
        <v>567779</v>
      </c>
      <c r="Q22" s="142"/>
      <c r="R22" s="142"/>
      <c r="S22" s="142"/>
      <c r="T22" s="142"/>
      <c r="U22" s="142"/>
      <c r="V22" s="142">
        <v>498881</v>
      </c>
      <c r="W22" s="142"/>
      <c r="X22" s="142"/>
      <c r="Y22" s="142"/>
      <c r="Z22" s="142"/>
      <c r="AA22" s="142"/>
      <c r="AB22" s="140">
        <f>+V22/J22*100</f>
        <v>98.26295056135514</v>
      </c>
      <c r="AC22" s="140"/>
      <c r="AD22" s="140"/>
      <c r="AE22" s="140"/>
      <c r="AF22" s="140"/>
      <c r="AG22" s="140"/>
      <c r="AH22" s="140">
        <f>+V22/P22*100</f>
        <v>87.865349017839691</v>
      </c>
      <c r="AI22" s="140"/>
      <c r="AJ22" s="140"/>
      <c r="AK22" s="140"/>
      <c r="AL22" s="140"/>
      <c r="AM22" s="140"/>
    </row>
    <row r="23" spans="1:39" ht="13.5" customHeight="1" thickBot="1" x14ac:dyDescent="0.2">
      <c r="A23" s="164" t="s">
        <v>3</v>
      </c>
      <c r="B23" s="165"/>
      <c r="C23" s="165"/>
      <c r="D23" s="165"/>
      <c r="E23" s="165"/>
      <c r="F23" s="106" t="s">
        <v>2</v>
      </c>
      <c r="G23" s="107"/>
      <c r="H23" s="107"/>
      <c r="I23" s="108"/>
      <c r="J23" s="155">
        <v>10000</v>
      </c>
      <c r="K23" s="156"/>
      <c r="L23" s="156"/>
      <c r="M23" s="156"/>
      <c r="N23" s="156"/>
      <c r="O23" s="156"/>
      <c r="P23" s="156">
        <v>126310</v>
      </c>
      <c r="Q23" s="156"/>
      <c r="R23" s="156"/>
      <c r="S23" s="156"/>
      <c r="T23" s="156"/>
      <c r="U23" s="156"/>
      <c r="V23" s="156">
        <v>13338</v>
      </c>
      <c r="W23" s="156"/>
      <c r="X23" s="156"/>
      <c r="Y23" s="156"/>
      <c r="Z23" s="156"/>
      <c r="AA23" s="156"/>
      <c r="AB23" s="110">
        <v>133.38</v>
      </c>
      <c r="AC23" s="110"/>
      <c r="AD23" s="110"/>
      <c r="AE23" s="110"/>
      <c r="AF23" s="110"/>
      <c r="AG23" s="110"/>
      <c r="AH23" s="110">
        <f>+V23/P23*100</f>
        <v>10.559733987807775</v>
      </c>
      <c r="AI23" s="110"/>
      <c r="AJ23" s="110"/>
      <c r="AK23" s="110"/>
      <c r="AL23" s="110"/>
      <c r="AM23" s="110"/>
    </row>
    <row r="24" spans="1:39" x14ac:dyDescent="0.15">
      <c r="A24" s="90" t="s">
        <v>16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1"/>
    </row>
    <row r="25" spans="1:39" x14ac:dyDescent="0.15">
      <c r="A25" s="90" t="s">
        <v>87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1"/>
    </row>
    <row r="26" spans="1:39" ht="9" customHeight="1" x14ac:dyDescent="0.1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11"/>
    </row>
    <row r="27" spans="1:39" ht="9" customHeight="1" x14ac:dyDescent="0.15">
      <c r="A27" s="3"/>
      <c r="B27" s="3"/>
      <c r="C27" s="3"/>
      <c r="D27" s="3"/>
      <c r="E27" s="3"/>
      <c r="F27" s="4"/>
      <c r="G27" s="12"/>
      <c r="H27" s="12"/>
      <c r="I27" s="13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ht="15" thickBot="1" x14ac:dyDescent="0.2">
      <c r="A28" s="135" t="s">
        <v>140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2"/>
      <c r="W28" s="2"/>
      <c r="X28" s="2"/>
      <c r="Y28" s="2"/>
      <c r="Z28" s="2"/>
      <c r="AA28" s="136" t="s">
        <v>102</v>
      </c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</row>
    <row r="29" spans="1:39" ht="7.5" customHeight="1" x14ac:dyDescent="0.15">
      <c r="A29" s="120" t="s">
        <v>17</v>
      </c>
      <c r="B29" s="120"/>
      <c r="C29" s="120"/>
      <c r="D29" s="120"/>
      <c r="E29" s="120"/>
      <c r="F29" s="120"/>
      <c r="G29" s="120"/>
      <c r="H29" s="120"/>
      <c r="I29" s="120"/>
      <c r="J29" s="121"/>
      <c r="K29" s="126" t="s">
        <v>93</v>
      </c>
      <c r="L29" s="112"/>
      <c r="M29" s="112"/>
      <c r="N29" s="113"/>
      <c r="O29" s="111" t="s">
        <v>108</v>
      </c>
      <c r="P29" s="127"/>
      <c r="Q29" s="127"/>
      <c r="R29" s="128"/>
      <c r="S29" s="111" t="s">
        <v>94</v>
      </c>
      <c r="T29" s="112"/>
      <c r="U29" s="113"/>
      <c r="V29" s="111" t="s">
        <v>95</v>
      </c>
      <c r="W29" s="112"/>
      <c r="X29" s="113"/>
      <c r="Y29" s="111" t="s">
        <v>96</v>
      </c>
      <c r="Z29" s="112"/>
      <c r="AA29" s="113"/>
      <c r="AB29" s="111" t="s">
        <v>97</v>
      </c>
      <c r="AC29" s="112"/>
      <c r="AD29" s="113"/>
      <c r="AE29" s="111" t="s">
        <v>98</v>
      </c>
      <c r="AF29" s="112"/>
      <c r="AG29" s="113"/>
      <c r="AH29" s="111" t="s">
        <v>99</v>
      </c>
      <c r="AI29" s="112"/>
      <c r="AJ29" s="113"/>
      <c r="AK29" s="111" t="s">
        <v>100</v>
      </c>
      <c r="AL29" s="112"/>
      <c r="AM29" s="112"/>
    </row>
    <row r="30" spans="1:39" ht="7.5" customHeight="1" x14ac:dyDescent="0.15">
      <c r="A30" s="122"/>
      <c r="B30" s="122"/>
      <c r="C30" s="122"/>
      <c r="D30" s="122"/>
      <c r="E30" s="122"/>
      <c r="F30" s="122"/>
      <c r="G30" s="122"/>
      <c r="H30" s="122"/>
      <c r="I30" s="122"/>
      <c r="J30" s="123"/>
      <c r="K30" s="114"/>
      <c r="L30" s="115"/>
      <c r="M30" s="115"/>
      <c r="N30" s="116"/>
      <c r="O30" s="129"/>
      <c r="P30" s="130"/>
      <c r="Q30" s="130"/>
      <c r="R30" s="131"/>
      <c r="S30" s="114"/>
      <c r="T30" s="115"/>
      <c r="U30" s="116"/>
      <c r="V30" s="114"/>
      <c r="W30" s="115"/>
      <c r="X30" s="116"/>
      <c r="Y30" s="114"/>
      <c r="Z30" s="115"/>
      <c r="AA30" s="116"/>
      <c r="AB30" s="114"/>
      <c r="AC30" s="115"/>
      <c r="AD30" s="116"/>
      <c r="AE30" s="114"/>
      <c r="AF30" s="115"/>
      <c r="AG30" s="116"/>
      <c r="AH30" s="114"/>
      <c r="AI30" s="115"/>
      <c r="AJ30" s="116"/>
      <c r="AK30" s="114"/>
      <c r="AL30" s="115"/>
      <c r="AM30" s="115"/>
    </row>
    <row r="31" spans="1:39" ht="7.5" customHeight="1" x14ac:dyDescent="0.15">
      <c r="A31" s="122"/>
      <c r="B31" s="122"/>
      <c r="C31" s="122"/>
      <c r="D31" s="122"/>
      <c r="E31" s="122"/>
      <c r="F31" s="122"/>
      <c r="G31" s="122"/>
      <c r="H31" s="122"/>
      <c r="I31" s="122"/>
      <c r="J31" s="123"/>
      <c r="K31" s="114"/>
      <c r="L31" s="115"/>
      <c r="M31" s="115"/>
      <c r="N31" s="116"/>
      <c r="O31" s="129"/>
      <c r="P31" s="130"/>
      <c r="Q31" s="130"/>
      <c r="R31" s="131"/>
      <c r="S31" s="114"/>
      <c r="T31" s="115"/>
      <c r="U31" s="116"/>
      <c r="V31" s="114"/>
      <c r="W31" s="115"/>
      <c r="X31" s="116"/>
      <c r="Y31" s="114"/>
      <c r="Z31" s="115"/>
      <c r="AA31" s="116"/>
      <c r="AB31" s="114"/>
      <c r="AC31" s="115"/>
      <c r="AD31" s="116"/>
      <c r="AE31" s="114"/>
      <c r="AF31" s="115"/>
      <c r="AG31" s="116"/>
      <c r="AH31" s="114"/>
      <c r="AI31" s="115"/>
      <c r="AJ31" s="116"/>
      <c r="AK31" s="114"/>
      <c r="AL31" s="115"/>
      <c r="AM31" s="115"/>
    </row>
    <row r="32" spans="1:39" ht="7.5" customHeight="1" x14ac:dyDescent="0.15">
      <c r="A32" s="124"/>
      <c r="B32" s="124"/>
      <c r="C32" s="124"/>
      <c r="D32" s="124"/>
      <c r="E32" s="124"/>
      <c r="F32" s="124"/>
      <c r="G32" s="124"/>
      <c r="H32" s="124"/>
      <c r="I32" s="124"/>
      <c r="J32" s="125"/>
      <c r="K32" s="117"/>
      <c r="L32" s="118"/>
      <c r="M32" s="118"/>
      <c r="N32" s="119"/>
      <c r="O32" s="132"/>
      <c r="P32" s="133"/>
      <c r="Q32" s="133"/>
      <c r="R32" s="134"/>
      <c r="S32" s="117"/>
      <c r="T32" s="118"/>
      <c r="U32" s="119"/>
      <c r="V32" s="117"/>
      <c r="W32" s="118"/>
      <c r="X32" s="119"/>
      <c r="Y32" s="117"/>
      <c r="Z32" s="118"/>
      <c r="AA32" s="119"/>
      <c r="AB32" s="117"/>
      <c r="AC32" s="118"/>
      <c r="AD32" s="119"/>
      <c r="AE32" s="117"/>
      <c r="AF32" s="118"/>
      <c r="AG32" s="119"/>
      <c r="AH32" s="117"/>
      <c r="AI32" s="118"/>
      <c r="AJ32" s="119"/>
      <c r="AK32" s="117"/>
      <c r="AL32" s="118"/>
      <c r="AM32" s="118"/>
    </row>
    <row r="33" spans="1:39" ht="12.75" customHeight="1" x14ac:dyDescent="0.15">
      <c r="A33" s="159" t="s">
        <v>111</v>
      </c>
      <c r="B33" s="162"/>
      <c r="C33" s="162"/>
      <c r="D33" s="162"/>
      <c r="E33" s="162"/>
      <c r="F33" s="162"/>
      <c r="G33" s="162"/>
      <c r="H33" s="162"/>
      <c r="I33" s="162"/>
      <c r="J33" s="163"/>
      <c r="K33" s="31"/>
      <c r="L33" s="32"/>
      <c r="M33" s="32"/>
      <c r="N33" s="32"/>
      <c r="O33" s="33"/>
      <c r="P33" s="33"/>
      <c r="Q33" s="33"/>
      <c r="R33" s="33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</row>
    <row r="34" spans="1:39" s="23" customFormat="1" ht="12.75" customHeight="1" x14ac:dyDescent="0.15">
      <c r="A34" s="28" t="s">
        <v>110</v>
      </c>
      <c r="B34" s="28"/>
      <c r="C34" s="100" t="s">
        <v>18</v>
      </c>
      <c r="D34" s="153"/>
      <c r="E34" s="153"/>
      <c r="F34" s="153"/>
      <c r="G34" s="153"/>
      <c r="H34" s="153"/>
      <c r="I34" s="153"/>
      <c r="J34" s="154"/>
      <c r="K34" s="25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</row>
    <row r="35" spans="1:39" s="23" customFormat="1" ht="12.75" customHeight="1" x14ac:dyDescent="0.15">
      <c r="A35" s="28"/>
      <c r="B35" s="28"/>
      <c r="C35" s="28"/>
      <c r="D35" s="100" t="s">
        <v>19</v>
      </c>
      <c r="E35" s="153"/>
      <c r="F35" s="153"/>
      <c r="G35" s="153"/>
      <c r="H35" s="153"/>
      <c r="I35" s="153"/>
      <c r="J35" s="154"/>
      <c r="K35" s="82">
        <v>39976</v>
      </c>
      <c r="L35" s="89"/>
      <c r="M35" s="89"/>
      <c r="N35" s="89"/>
      <c r="O35" s="84">
        <f>SUM(S35:AM35)</f>
        <v>1631</v>
      </c>
      <c r="P35" s="83"/>
      <c r="Q35" s="83"/>
      <c r="R35" s="83"/>
      <c r="S35" s="88">
        <v>214</v>
      </c>
      <c r="T35" s="89"/>
      <c r="U35" s="89"/>
      <c r="V35" s="88">
        <v>325</v>
      </c>
      <c r="W35" s="89"/>
      <c r="X35" s="83"/>
      <c r="Y35" s="84">
        <v>264</v>
      </c>
      <c r="Z35" s="83"/>
      <c r="AA35" s="83"/>
      <c r="AB35" s="84">
        <v>308</v>
      </c>
      <c r="AC35" s="83"/>
      <c r="AD35" s="83"/>
      <c r="AE35" s="84">
        <v>193</v>
      </c>
      <c r="AF35" s="83"/>
      <c r="AG35" s="83"/>
      <c r="AH35" s="84">
        <v>161</v>
      </c>
      <c r="AI35" s="83"/>
      <c r="AJ35" s="83"/>
      <c r="AK35" s="84">
        <v>166</v>
      </c>
      <c r="AL35" s="83"/>
      <c r="AM35" s="83"/>
    </row>
    <row r="36" spans="1:39" s="23" customFormat="1" ht="12.75" customHeight="1" x14ac:dyDescent="0.15">
      <c r="A36" s="28"/>
      <c r="B36" s="28"/>
      <c r="C36" s="28"/>
      <c r="D36" s="22" t="s">
        <v>20</v>
      </c>
      <c r="E36" s="22"/>
      <c r="F36" s="22"/>
      <c r="G36" s="22"/>
      <c r="H36" s="22"/>
      <c r="I36" s="22"/>
      <c r="J36" s="22"/>
      <c r="K36" s="82">
        <v>34979</v>
      </c>
      <c r="L36" s="89"/>
      <c r="M36" s="89"/>
      <c r="N36" s="89"/>
      <c r="O36" s="84">
        <f>SUM(S36:AM36)</f>
        <v>11995</v>
      </c>
      <c r="P36" s="83"/>
      <c r="Q36" s="83"/>
      <c r="R36" s="83"/>
      <c r="S36" s="88">
        <v>1229</v>
      </c>
      <c r="T36" s="89"/>
      <c r="U36" s="89"/>
      <c r="V36" s="88">
        <v>1977</v>
      </c>
      <c r="W36" s="89"/>
      <c r="X36" s="83"/>
      <c r="Y36" s="84">
        <v>1896</v>
      </c>
      <c r="Z36" s="83"/>
      <c r="AA36" s="83"/>
      <c r="AB36" s="84">
        <v>2577</v>
      </c>
      <c r="AC36" s="83"/>
      <c r="AD36" s="83"/>
      <c r="AE36" s="84">
        <v>1926</v>
      </c>
      <c r="AF36" s="83"/>
      <c r="AG36" s="83"/>
      <c r="AH36" s="84">
        <v>1377</v>
      </c>
      <c r="AI36" s="83"/>
      <c r="AJ36" s="83"/>
      <c r="AK36" s="84">
        <v>1013</v>
      </c>
      <c r="AL36" s="83"/>
      <c r="AM36" s="83"/>
    </row>
    <row r="37" spans="1:39" s="23" customFormat="1" ht="12.75" customHeight="1" x14ac:dyDescent="0.15">
      <c r="A37" s="28"/>
      <c r="B37" s="28"/>
      <c r="C37" s="100" t="s">
        <v>21</v>
      </c>
      <c r="D37" s="153"/>
      <c r="E37" s="153"/>
      <c r="F37" s="153"/>
      <c r="G37" s="153"/>
      <c r="H37" s="153"/>
      <c r="I37" s="153"/>
      <c r="J37" s="154"/>
      <c r="K37" s="73"/>
      <c r="L37" s="74"/>
      <c r="M37" s="74"/>
      <c r="N37" s="74"/>
      <c r="O37" s="74"/>
      <c r="P37" s="74"/>
      <c r="Q37" s="74"/>
      <c r="R37" s="74"/>
      <c r="S37" s="19"/>
      <c r="T37" s="19"/>
      <c r="U37" s="19"/>
      <c r="V37" s="19"/>
      <c r="W37" s="19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</row>
    <row r="38" spans="1:39" s="23" customFormat="1" ht="12.75" customHeight="1" x14ac:dyDescent="0.15">
      <c r="A38" s="28"/>
      <c r="B38" s="28"/>
      <c r="C38" s="28"/>
      <c r="D38" s="22" t="s">
        <v>22</v>
      </c>
      <c r="E38" s="22"/>
      <c r="F38" s="22"/>
      <c r="G38" s="22"/>
      <c r="H38" s="22"/>
      <c r="I38" s="22"/>
      <c r="J38" s="20"/>
      <c r="K38" s="82">
        <v>116058</v>
      </c>
      <c r="L38" s="89"/>
      <c r="M38" s="89"/>
      <c r="N38" s="89"/>
      <c r="O38" s="84">
        <f>SUM(S38:AM38)</f>
        <v>327</v>
      </c>
      <c r="P38" s="83"/>
      <c r="Q38" s="83"/>
      <c r="R38" s="83"/>
      <c r="S38" s="88">
        <v>32</v>
      </c>
      <c r="T38" s="89"/>
      <c r="U38" s="89"/>
      <c r="V38" s="88">
        <v>56</v>
      </c>
      <c r="W38" s="89"/>
      <c r="X38" s="83"/>
      <c r="Y38" s="84">
        <v>32</v>
      </c>
      <c r="Z38" s="83"/>
      <c r="AA38" s="83"/>
      <c r="AB38" s="84">
        <v>91</v>
      </c>
      <c r="AC38" s="83"/>
      <c r="AD38" s="83"/>
      <c r="AE38" s="84">
        <v>49</v>
      </c>
      <c r="AF38" s="83"/>
      <c r="AG38" s="83"/>
      <c r="AH38" s="84">
        <v>30</v>
      </c>
      <c r="AI38" s="83"/>
      <c r="AJ38" s="83"/>
      <c r="AK38" s="84">
        <v>37</v>
      </c>
      <c r="AL38" s="83"/>
      <c r="AM38" s="83"/>
    </row>
    <row r="39" spans="1:39" s="24" customFormat="1" ht="12.75" customHeight="1" x14ac:dyDescent="0.15">
      <c r="A39" s="100" t="s">
        <v>112</v>
      </c>
      <c r="B39" s="153"/>
      <c r="C39" s="153"/>
      <c r="D39" s="153"/>
      <c r="E39" s="153"/>
      <c r="F39" s="153"/>
      <c r="G39" s="153"/>
      <c r="H39" s="153"/>
      <c r="I39" s="153"/>
      <c r="J39" s="154"/>
      <c r="K39" s="73"/>
      <c r="L39" s="74"/>
      <c r="M39" s="74"/>
      <c r="N39" s="74"/>
      <c r="O39" s="74"/>
      <c r="P39" s="74"/>
      <c r="Q39" s="74"/>
      <c r="R39" s="74"/>
      <c r="S39" s="19"/>
      <c r="T39" s="19"/>
      <c r="U39" s="19"/>
      <c r="V39" s="19"/>
      <c r="W39" s="19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</row>
    <row r="40" spans="1:39" s="23" customFormat="1" ht="12.75" customHeight="1" x14ac:dyDescent="0.15">
      <c r="A40" s="28" t="s">
        <v>110</v>
      </c>
      <c r="B40" s="28"/>
      <c r="C40" s="100" t="s">
        <v>18</v>
      </c>
      <c r="D40" s="153"/>
      <c r="E40" s="153"/>
      <c r="F40" s="153"/>
      <c r="G40" s="153"/>
      <c r="H40" s="153"/>
      <c r="I40" s="153"/>
      <c r="J40" s="154"/>
      <c r="K40" s="73"/>
      <c r="L40" s="74"/>
      <c r="M40" s="74"/>
      <c r="N40" s="74"/>
      <c r="O40" s="74"/>
      <c r="P40" s="74"/>
      <c r="Q40" s="74"/>
      <c r="R40" s="74"/>
      <c r="S40" s="19"/>
      <c r="T40" s="19"/>
      <c r="U40" s="19"/>
      <c r="V40" s="19"/>
      <c r="W40" s="19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</row>
    <row r="41" spans="1:39" s="23" customFormat="1" ht="12.75" customHeight="1" x14ac:dyDescent="0.15">
      <c r="A41" s="28"/>
      <c r="B41" s="28"/>
      <c r="C41" s="28"/>
      <c r="D41" s="100" t="s">
        <v>19</v>
      </c>
      <c r="E41" s="153"/>
      <c r="F41" s="153"/>
      <c r="G41" s="153"/>
      <c r="H41" s="153"/>
      <c r="I41" s="153"/>
      <c r="J41" s="154"/>
      <c r="K41" s="82">
        <v>42919</v>
      </c>
      <c r="L41" s="89"/>
      <c r="M41" s="89"/>
      <c r="N41" s="89"/>
      <c r="O41" s="84">
        <f>SUM(S41:AM41)</f>
        <v>1784</v>
      </c>
      <c r="P41" s="83"/>
      <c r="Q41" s="83"/>
      <c r="R41" s="83"/>
      <c r="S41" s="88">
        <v>252</v>
      </c>
      <c r="T41" s="89"/>
      <c r="U41" s="89"/>
      <c r="V41" s="88">
        <v>382</v>
      </c>
      <c r="W41" s="89"/>
      <c r="X41" s="83"/>
      <c r="Y41" s="84">
        <v>242</v>
      </c>
      <c r="Z41" s="83"/>
      <c r="AA41" s="83"/>
      <c r="AB41" s="84">
        <v>365</v>
      </c>
      <c r="AC41" s="83"/>
      <c r="AD41" s="83"/>
      <c r="AE41" s="84">
        <v>209</v>
      </c>
      <c r="AF41" s="83"/>
      <c r="AG41" s="83"/>
      <c r="AH41" s="84">
        <v>176</v>
      </c>
      <c r="AI41" s="83"/>
      <c r="AJ41" s="83"/>
      <c r="AK41" s="84">
        <v>158</v>
      </c>
      <c r="AL41" s="83"/>
      <c r="AM41" s="83"/>
    </row>
    <row r="42" spans="1:39" s="23" customFormat="1" ht="12.75" customHeight="1" x14ac:dyDescent="0.15">
      <c r="A42" s="28"/>
      <c r="B42" s="28"/>
      <c r="C42" s="28"/>
      <c r="D42" s="22" t="s">
        <v>20</v>
      </c>
      <c r="E42" s="22"/>
      <c r="F42" s="22"/>
      <c r="G42" s="22"/>
      <c r="H42" s="22"/>
      <c r="I42" s="22"/>
      <c r="J42" s="22"/>
      <c r="K42" s="82">
        <v>35786</v>
      </c>
      <c r="L42" s="89"/>
      <c r="M42" s="89"/>
      <c r="N42" s="89"/>
      <c r="O42" s="84">
        <f>SUM(S42:AM42)</f>
        <v>12644</v>
      </c>
      <c r="P42" s="83"/>
      <c r="Q42" s="83"/>
      <c r="R42" s="83"/>
      <c r="S42" s="88">
        <v>1418</v>
      </c>
      <c r="T42" s="89"/>
      <c r="U42" s="89"/>
      <c r="V42" s="88">
        <v>2046</v>
      </c>
      <c r="W42" s="89"/>
      <c r="X42" s="83"/>
      <c r="Y42" s="84">
        <v>2006</v>
      </c>
      <c r="Z42" s="83"/>
      <c r="AA42" s="83"/>
      <c r="AB42" s="84">
        <v>2645</v>
      </c>
      <c r="AC42" s="83"/>
      <c r="AD42" s="83"/>
      <c r="AE42" s="84">
        <v>1971</v>
      </c>
      <c r="AF42" s="83"/>
      <c r="AG42" s="83"/>
      <c r="AH42" s="84">
        <v>1493</v>
      </c>
      <c r="AI42" s="83"/>
      <c r="AJ42" s="83"/>
      <c r="AK42" s="84">
        <v>1065</v>
      </c>
      <c r="AL42" s="83"/>
      <c r="AM42" s="83"/>
    </row>
    <row r="43" spans="1:39" s="23" customFormat="1" ht="12.75" customHeight="1" x14ac:dyDescent="0.15">
      <c r="A43" s="28"/>
      <c r="B43" s="28"/>
      <c r="C43" s="100" t="s">
        <v>21</v>
      </c>
      <c r="D43" s="153"/>
      <c r="E43" s="153"/>
      <c r="F43" s="153"/>
      <c r="G43" s="153"/>
      <c r="H43" s="153"/>
      <c r="I43" s="153"/>
      <c r="J43" s="154"/>
      <c r="K43" s="73"/>
      <c r="L43" s="74"/>
      <c r="M43" s="74"/>
      <c r="N43" s="74"/>
      <c r="O43" s="74"/>
      <c r="P43" s="74"/>
      <c r="Q43" s="74"/>
      <c r="R43" s="74"/>
      <c r="S43" s="19"/>
      <c r="T43" s="19"/>
      <c r="U43" s="19"/>
      <c r="V43" s="19"/>
      <c r="W43" s="19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</row>
    <row r="44" spans="1:39" s="23" customFormat="1" ht="12.75" customHeight="1" x14ac:dyDescent="0.15">
      <c r="A44" s="28"/>
      <c r="B44" s="28"/>
      <c r="C44" s="28"/>
      <c r="D44" s="22" t="s">
        <v>22</v>
      </c>
      <c r="E44" s="22"/>
      <c r="F44" s="22"/>
      <c r="G44" s="22"/>
      <c r="H44" s="22"/>
      <c r="I44" s="22"/>
      <c r="J44" s="20"/>
      <c r="K44" s="82">
        <v>115426</v>
      </c>
      <c r="L44" s="89"/>
      <c r="M44" s="89"/>
      <c r="N44" s="89"/>
      <c r="O44" s="84">
        <f>SUM(S44:AM44)</f>
        <v>304</v>
      </c>
      <c r="P44" s="83"/>
      <c r="Q44" s="83"/>
      <c r="R44" s="83"/>
      <c r="S44" s="88">
        <v>31</v>
      </c>
      <c r="T44" s="89"/>
      <c r="U44" s="89"/>
      <c r="V44" s="88">
        <v>59</v>
      </c>
      <c r="W44" s="89"/>
      <c r="X44" s="83"/>
      <c r="Y44" s="84">
        <v>32</v>
      </c>
      <c r="Z44" s="83"/>
      <c r="AA44" s="83"/>
      <c r="AB44" s="84">
        <v>83</v>
      </c>
      <c r="AC44" s="83"/>
      <c r="AD44" s="83"/>
      <c r="AE44" s="84">
        <v>42</v>
      </c>
      <c r="AF44" s="83"/>
      <c r="AG44" s="83"/>
      <c r="AH44" s="84">
        <v>26</v>
      </c>
      <c r="AI44" s="83"/>
      <c r="AJ44" s="83"/>
      <c r="AK44" s="84">
        <v>31</v>
      </c>
      <c r="AL44" s="83"/>
      <c r="AM44" s="83"/>
    </row>
    <row r="45" spans="1:39" s="24" customFormat="1" ht="12.75" customHeight="1" x14ac:dyDescent="0.15">
      <c r="A45" s="100" t="s">
        <v>113</v>
      </c>
      <c r="B45" s="153"/>
      <c r="C45" s="153"/>
      <c r="D45" s="153"/>
      <c r="E45" s="153"/>
      <c r="F45" s="153"/>
      <c r="G45" s="153"/>
      <c r="H45" s="153"/>
      <c r="I45" s="153"/>
      <c r="J45" s="154"/>
      <c r="K45" s="73"/>
      <c r="L45" s="74"/>
      <c r="M45" s="74"/>
      <c r="N45" s="74"/>
      <c r="O45" s="74"/>
      <c r="P45" s="74"/>
      <c r="Q45" s="74"/>
      <c r="R45" s="74"/>
      <c r="S45" s="19"/>
      <c r="T45" s="19"/>
      <c r="U45" s="19"/>
      <c r="V45" s="19"/>
      <c r="W45" s="19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</row>
    <row r="46" spans="1:39" s="23" customFormat="1" ht="12.75" customHeight="1" x14ac:dyDescent="0.15">
      <c r="A46" s="28" t="s">
        <v>110</v>
      </c>
      <c r="B46" s="28"/>
      <c r="C46" s="100" t="s">
        <v>18</v>
      </c>
      <c r="D46" s="153"/>
      <c r="E46" s="153"/>
      <c r="F46" s="153"/>
      <c r="G46" s="153"/>
      <c r="H46" s="153"/>
      <c r="I46" s="153"/>
      <c r="J46" s="154"/>
      <c r="K46" s="73"/>
      <c r="L46" s="74"/>
      <c r="M46" s="74"/>
      <c r="N46" s="74"/>
      <c r="O46" s="74"/>
      <c r="P46" s="74"/>
      <c r="Q46" s="74"/>
      <c r="R46" s="74"/>
      <c r="S46" s="19"/>
      <c r="T46" s="19"/>
      <c r="U46" s="19"/>
      <c r="V46" s="19"/>
      <c r="W46" s="19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</row>
    <row r="47" spans="1:39" s="23" customFormat="1" ht="12.75" customHeight="1" x14ac:dyDescent="0.15">
      <c r="A47" s="28"/>
      <c r="B47" s="28"/>
      <c r="C47" s="28"/>
      <c r="D47" s="100" t="s">
        <v>19</v>
      </c>
      <c r="E47" s="153"/>
      <c r="F47" s="153"/>
      <c r="G47" s="153"/>
      <c r="H47" s="153"/>
      <c r="I47" s="153"/>
      <c r="J47" s="154"/>
      <c r="K47" s="82">
        <v>45033</v>
      </c>
      <c r="L47" s="89"/>
      <c r="M47" s="89"/>
      <c r="N47" s="89"/>
      <c r="O47" s="84">
        <f>SUM(S47:AM47)</f>
        <v>1904</v>
      </c>
      <c r="P47" s="83"/>
      <c r="Q47" s="83"/>
      <c r="R47" s="83"/>
      <c r="S47" s="88">
        <v>270</v>
      </c>
      <c r="T47" s="89"/>
      <c r="U47" s="89"/>
      <c r="V47" s="88">
        <v>388</v>
      </c>
      <c r="W47" s="89"/>
      <c r="X47" s="83"/>
      <c r="Y47" s="84">
        <v>262</v>
      </c>
      <c r="Z47" s="83"/>
      <c r="AA47" s="83"/>
      <c r="AB47" s="84">
        <v>407</v>
      </c>
      <c r="AC47" s="83"/>
      <c r="AD47" s="83"/>
      <c r="AE47" s="84">
        <v>238</v>
      </c>
      <c r="AF47" s="83"/>
      <c r="AG47" s="83"/>
      <c r="AH47" s="84">
        <v>182</v>
      </c>
      <c r="AI47" s="83"/>
      <c r="AJ47" s="83"/>
      <c r="AK47" s="84">
        <v>157</v>
      </c>
      <c r="AL47" s="83"/>
      <c r="AM47" s="83"/>
    </row>
    <row r="48" spans="1:39" s="23" customFormat="1" ht="12.75" customHeight="1" x14ac:dyDescent="0.15">
      <c r="A48" s="28"/>
      <c r="B48" s="28"/>
      <c r="C48" s="28"/>
      <c r="D48" s="22" t="s">
        <v>20</v>
      </c>
      <c r="E48" s="22"/>
      <c r="F48" s="22"/>
      <c r="G48" s="22"/>
      <c r="H48" s="22"/>
      <c r="I48" s="22"/>
      <c r="J48" s="22"/>
      <c r="K48" s="82">
        <v>36851</v>
      </c>
      <c r="L48" s="89"/>
      <c r="M48" s="89"/>
      <c r="N48" s="89"/>
      <c r="O48" s="84">
        <f>SUM(S48:AM48)</f>
        <v>13207</v>
      </c>
      <c r="P48" s="83"/>
      <c r="Q48" s="83"/>
      <c r="R48" s="83"/>
      <c r="S48" s="88">
        <v>1537</v>
      </c>
      <c r="T48" s="89"/>
      <c r="U48" s="89"/>
      <c r="V48" s="88">
        <v>2217</v>
      </c>
      <c r="W48" s="89"/>
      <c r="X48" s="83"/>
      <c r="Y48" s="84">
        <v>2090</v>
      </c>
      <c r="Z48" s="83"/>
      <c r="AA48" s="83"/>
      <c r="AB48" s="84">
        <v>2731</v>
      </c>
      <c r="AC48" s="83"/>
      <c r="AD48" s="83"/>
      <c r="AE48" s="84">
        <v>2079</v>
      </c>
      <c r="AF48" s="83"/>
      <c r="AG48" s="83"/>
      <c r="AH48" s="84">
        <v>1501</v>
      </c>
      <c r="AI48" s="83"/>
      <c r="AJ48" s="83"/>
      <c r="AK48" s="84">
        <v>1052</v>
      </c>
      <c r="AL48" s="83"/>
      <c r="AM48" s="83"/>
    </row>
    <row r="49" spans="1:39" s="23" customFormat="1" ht="12.75" customHeight="1" x14ac:dyDescent="0.15">
      <c r="A49" s="28"/>
      <c r="B49" s="28"/>
      <c r="C49" s="100" t="s">
        <v>21</v>
      </c>
      <c r="D49" s="153"/>
      <c r="E49" s="153"/>
      <c r="F49" s="153"/>
      <c r="G49" s="153"/>
      <c r="H49" s="153"/>
      <c r="I49" s="153"/>
      <c r="J49" s="154"/>
      <c r="K49" s="73"/>
      <c r="L49" s="74"/>
      <c r="M49" s="74"/>
      <c r="N49" s="74"/>
      <c r="O49" s="74"/>
      <c r="P49" s="74"/>
      <c r="Q49" s="74"/>
      <c r="R49" s="74"/>
      <c r="S49" s="19"/>
      <c r="T49" s="19"/>
      <c r="U49" s="19"/>
      <c r="V49" s="19"/>
      <c r="W49" s="19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</row>
    <row r="50" spans="1:39" s="23" customFormat="1" ht="12.75" customHeight="1" x14ac:dyDescent="0.15">
      <c r="A50" s="28"/>
      <c r="B50" s="28"/>
      <c r="C50" s="28"/>
      <c r="D50" s="22" t="s">
        <v>22</v>
      </c>
      <c r="E50" s="22"/>
      <c r="F50" s="22"/>
      <c r="G50" s="22"/>
      <c r="H50" s="22"/>
      <c r="I50" s="22"/>
      <c r="J50" s="20"/>
      <c r="K50" s="82">
        <v>115034</v>
      </c>
      <c r="L50" s="89"/>
      <c r="M50" s="89"/>
      <c r="N50" s="89"/>
      <c r="O50" s="84">
        <f>SUM(S50:AM50)</f>
        <v>293</v>
      </c>
      <c r="P50" s="83"/>
      <c r="Q50" s="83"/>
      <c r="R50" s="83"/>
      <c r="S50" s="88">
        <v>26</v>
      </c>
      <c r="T50" s="89"/>
      <c r="U50" s="89"/>
      <c r="V50" s="88">
        <v>49</v>
      </c>
      <c r="W50" s="89"/>
      <c r="X50" s="83"/>
      <c r="Y50" s="84">
        <v>38</v>
      </c>
      <c r="Z50" s="83"/>
      <c r="AA50" s="83"/>
      <c r="AB50" s="84">
        <v>82</v>
      </c>
      <c r="AC50" s="83"/>
      <c r="AD50" s="83"/>
      <c r="AE50" s="84">
        <v>45</v>
      </c>
      <c r="AF50" s="83"/>
      <c r="AG50" s="83"/>
      <c r="AH50" s="84">
        <v>24</v>
      </c>
      <c r="AI50" s="83"/>
      <c r="AJ50" s="83"/>
      <c r="AK50" s="84">
        <v>29</v>
      </c>
      <c r="AL50" s="83"/>
      <c r="AM50" s="83"/>
    </row>
    <row r="51" spans="1:39" s="24" customFormat="1" ht="12.75" customHeight="1" x14ac:dyDescent="0.15">
      <c r="A51" s="100" t="s">
        <v>114</v>
      </c>
      <c r="B51" s="153"/>
      <c r="C51" s="153"/>
      <c r="D51" s="153"/>
      <c r="E51" s="153"/>
      <c r="F51" s="153"/>
      <c r="G51" s="153"/>
      <c r="H51" s="153"/>
      <c r="I51" s="153"/>
      <c r="J51" s="154"/>
      <c r="K51" s="73"/>
      <c r="L51" s="74"/>
      <c r="M51" s="74"/>
      <c r="N51" s="74"/>
      <c r="O51" s="74"/>
      <c r="P51" s="74"/>
      <c r="Q51" s="74"/>
      <c r="R51" s="74"/>
      <c r="S51" s="19"/>
      <c r="T51" s="19"/>
      <c r="U51" s="19"/>
      <c r="V51" s="19"/>
      <c r="W51" s="19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</row>
    <row r="52" spans="1:39" s="23" customFormat="1" ht="12.75" customHeight="1" x14ac:dyDescent="0.15">
      <c r="A52" s="28" t="s">
        <v>110</v>
      </c>
      <c r="B52" s="28"/>
      <c r="C52" s="100" t="s">
        <v>18</v>
      </c>
      <c r="D52" s="153"/>
      <c r="E52" s="153"/>
      <c r="F52" s="153"/>
      <c r="G52" s="153"/>
      <c r="H52" s="153"/>
      <c r="I52" s="153"/>
      <c r="J52" s="154"/>
      <c r="K52" s="73"/>
      <c r="L52" s="74"/>
      <c r="M52" s="74"/>
      <c r="N52" s="74"/>
      <c r="O52" s="74"/>
      <c r="P52" s="74"/>
      <c r="Q52" s="74"/>
      <c r="R52" s="74"/>
      <c r="S52" s="19"/>
      <c r="T52" s="19"/>
      <c r="U52" s="19"/>
      <c r="V52" s="19"/>
      <c r="W52" s="19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</row>
    <row r="53" spans="1:39" s="23" customFormat="1" ht="12.75" customHeight="1" x14ac:dyDescent="0.15">
      <c r="A53" s="28"/>
      <c r="B53" s="28"/>
      <c r="C53" s="28"/>
      <c r="D53" s="100" t="s">
        <v>19</v>
      </c>
      <c r="E53" s="153"/>
      <c r="F53" s="153"/>
      <c r="G53" s="153"/>
      <c r="H53" s="153"/>
      <c r="I53" s="153"/>
      <c r="J53" s="154"/>
      <c r="K53" s="82">
        <v>46089</v>
      </c>
      <c r="L53" s="83"/>
      <c r="M53" s="83"/>
      <c r="N53" s="83"/>
      <c r="O53" s="84">
        <f>SUM(S53:AM53)</f>
        <v>1934</v>
      </c>
      <c r="P53" s="83"/>
      <c r="Q53" s="83"/>
      <c r="R53" s="83"/>
      <c r="S53" s="88">
        <v>299</v>
      </c>
      <c r="T53" s="89"/>
      <c r="U53" s="89"/>
      <c r="V53" s="88">
        <v>378</v>
      </c>
      <c r="W53" s="89"/>
      <c r="X53" s="83"/>
      <c r="Y53" s="84">
        <v>277</v>
      </c>
      <c r="Z53" s="83"/>
      <c r="AA53" s="83"/>
      <c r="AB53" s="84">
        <v>435</v>
      </c>
      <c r="AC53" s="83"/>
      <c r="AD53" s="83"/>
      <c r="AE53" s="84">
        <v>233</v>
      </c>
      <c r="AF53" s="83"/>
      <c r="AG53" s="83"/>
      <c r="AH53" s="84">
        <v>172</v>
      </c>
      <c r="AI53" s="83"/>
      <c r="AJ53" s="83"/>
      <c r="AK53" s="84">
        <v>140</v>
      </c>
      <c r="AL53" s="83"/>
      <c r="AM53" s="83"/>
    </row>
    <row r="54" spans="1:39" s="23" customFormat="1" ht="12.75" customHeight="1" x14ac:dyDescent="0.15">
      <c r="A54" s="28"/>
      <c r="B54" s="28"/>
      <c r="C54" s="28"/>
      <c r="D54" s="22" t="s">
        <v>20</v>
      </c>
      <c r="E54" s="22"/>
      <c r="F54" s="22"/>
      <c r="G54" s="22"/>
      <c r="H54" s="22"/>
      <c r="I54" s="22"/>
      <c r="J54" s="22"/>
      <c r="K54" s="82">
        <v>38529</v>
      </c>
      <c r="L54" s="83"/>
      <c r="M54" s="83"/>
      <c r="N54" s="83"/>
      <c r="O54" s="84">
        <f>SUM(S54:AM54)</f>
        <v>13755</v>
      </c>
      <c r="P54" s="83"/>
      <c r="Q54" s="83"/>
      <c r="R54" s="83"/>
      <c r="S54" s="88">
        <v>1813</v>
      </c>
      <c r="T54" s="89"/>
      <c r="U54" s="89"/>
      <c r="V54" s="88">
        <v>2211</v>
      </c>
      <c r="W54" s="89"/>
      <c r="X54" s="83"/>
      <c r="Y54" s="84">
        <v>2089</v>
      </c>
      <c r="Z54" s="83"/>
      <c r="AA54" s="83"/>
      <c r="AB54" s="84">
        <v>2843</v>
      </c>
      <c r="AC54" s="83"/>
      <c r="AD54" s="83"/>
      <c r="AE54" s="84">
        <v>2199</v>
      </c>
      <c r="AF54" s="83"/>
      <c r="AG54" s="83"/>
      <c r="AH54" s="84">
        <v>1522</v>
      </c>
      <c r="AI54" s="83"/>
      <c r="AJ54" s="83"/>
      <c r="AK54" s="84">
        <v>1078</v>
      </c>
      <c r="AL54" s="83"/>
      <c r="AM54" s="83"/>
    </row>
    <row r="55" spans="1:39" s="23" customFormat="1" ht="12.75" customHeight="1" x14ac:dyDescent="0.15">
      <c r="A55" s="28"/>
      <c r="B55" s="28"/>
      <c r="C55" s="100" t="s">
        <v>21</v>
      </c>
      <c r="D55" s="153"/>
      <c r="E55" s="153"/>
      <c r="F55" s="153"/>
      <c r="G55" s="153"/>
      <c r="H55" s="153"/>
      <c r="I55" s="153"/>
      <c r="J55" s="154"/>
      <c r="K55" s="73"/>
      <c r="L55" s="74"/>
      <c r="M55" s="74"/>
      <c r="N55" s="74"/>
      <c r="O55" s="74"/>
      <c r="P55" s="74"/>
      <c r="Q55" s="74"/>
      <c r="R55" s="74"/>
      <c r="S55" s="19"/>
      <c r="T55" s="19"/>
      <c r="U55" s="19"/>
      <c r="V55" s="19"/>
      <c r="W55" s="19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</row>
    <row r="56" spans="1:39" s="23" customFormat="1" ht="12.75" customHeight="1" x14ac:dyDescent="0.15">
      <c r="A56" s="28"/>
      <c r="B56" s="28"/>
      <c r="C56" s="28"/>
      <c r="D56" s="22" t="s">
        <v>22</v>
      </c>
      <c r="E56" s="22"/>
      <c r="F56" s="22"/>
      <c r="G56" s="22"/>
      <c r="H56" s="22"/>
      <c r="I56" s="22"/>
      <c r="J56" s="20"/>
      <c r="K56" s="82">
        <v>114800</v>
      </c>
      <c r="L56" s="83"/>
      <c r="M56" s="83"/>
      <c r="N56" s="83"/>
      <c r="O56" s="84">
        <f>SUM(S56:AM56)</f>
        <v>284</v>
      </c>
      <c r="P56" s="83"/>
      <c r="Q56" s="83"/>
      <c r="R56" s="83"/>
      <c r="S56" s="84">
        <v>34</v>
      </c>
      <c r="T56" s="83"/>
      <c r="U56" s="83"/>
      <c r="V56" s="84">
        <v>39</v>
      </c>
      <c r="W56" s="83"/>
      <c r="X56" s="83"/>
      <c r="Y56" s="84">
        <v>32</v>
      </c>
      <c r="Z56" s="83"/>
      <c r="AA56" s="83"/>
      <c r="AB56" s="84">
        <v>75</v>
      </c>
      <c r="AC56" s="83"/>
      <c r="AD56" s="83"/>
      <c r="AE56" s="84">
        <v>40</v>
      </c>
      <c r="AF56" s="83"/>
      <c r="AG56" s="83"/>
      <c r="AH56" s="84">
        <v>30</v>
      </c>
      <c r="AI56" s="83"/>
      <c r="AJ56" s="83"/>
      <c r="AK56" s="84">
        <v>34</v>
      </c>
      <c r="AL56" s="83"/>
      <c r="AM56" s="83"/>
    </row>
    <row r="57" spans="1:39" s="24" customFormat="1" ht="12.75" customHeight="1" x14ac:dyDescent="0.15">
      <c r="A57" s="100" t="s">
        <v>155</v>
      </c>
      <c r="B57" s="153"/>
      <c r="C57" s="153"/>
      <c r="D57" s="153"/>
      <c r="E57" s="153"/>
      <c r="F57" s="153"/>
      <c r="G57" s="153"/>
      <c r="H57" s="153"/>
      <c r="I57" s="153"/>
      <c r="J57" s="154"/>
      <c r="K57" s="73"/>
      <c r="L57" s="74"/>
      <c r="M57" s="74"/>
      <c r="N57" s="74"/>
      <c r="O57" s="74"/>
      <c r="P57" s="74"/>
      <c r="Q57" s="74"/>
      <c r="R57" s="74"/>
      <c r="S57" s="47"/>
      <c r="T57" s="47"/>
      <c r="U57" s="47"/>
      <c r="V57" s="47"/>
      <c r="W57" s="47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</row>
    <row r="58" spans="1:39" s="23" customFormat="1" ht="12.75" customHeight="1" x14ac:dyDescent="0.15">
      <c r="A58" s="28" t="s">
        <v>110</v>
      </c>
      <c r="B58" s="28"/>
      <c r="C58" s="100" t="s">
        <v>18</v>
      </c>
      <c r="D58" s="153"/>
      <c r="E58" s="153"/>
      <c r="F58" s="153"/>
      <c r="G58" s="153"/>
      <c r="H58" s="153"/>
      <c r="I58" s="153"/>
      <c r="J58" s="154"/>
      <c r="K58" s="73"/>
      <c r="L58" s="74"/>
      <c r="M58" s="74"/>
      <c r="N58" s="74"/>
      <c r="O58" s="74"/>
      <c r="P58" s="74"/>
      <c r="Q58" s="74"/>
      <c r="R58" s="74"/>
      <c r="S58" s="47"/>
      <c r="T58" s="47"/>
      <c r="U58" s="47"/>
      <c r="V58" s="47"/>
      <c r="W58" s="47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</row>
    <row r="59" spans="1:39" s="23" customFormat="1" ht="12.75" customHeight="1" x14ac:dyDescent="0.15">
      <c r="A59" s="28"/>
      <c r="B59" s="28"/>
      <c r="C59" s="28"/>
      <c r="D59" s="100" t="s">
        <v>19</v>
      </c>
      <c r="E59" s="153"/>
      <c r="F59" s="153"/>
      <c r="G59" s="153"/>
      <c r="H59" s="153"/>
      <c r="I59" s="153"/>
      <c r="J59" s="154"/>
      <c r="K59" s="82">
        <v>46422</v>
      </c>
      <c r="L59" s="83"/>
      <c r="M59" s="83"/>
      <c r="N59" s="83"/>
      <c r="O59" s="84">
        <f>SUM(S59:AM59)</f>
        <v>1882</v>
      </c>
      <c r="P59" s="83"/>
      <c r="Q59" s="83"/>
      <c r="R59" s="83"/>
      <c r="S59" s="84">
        <v>302</v>
      </c>
      <c r="T59" s="83"/>
      <c r="U59" s="83"/>
      <c r="V59" s="84">
        <v>362</v>
      </c>
      <c r="W59" s="83"/>
      <c r="X59" s="83"/>
      <c r="Y59" s="84">
        <v>260</v>
      </c>
      <c r="Z59" s="83"/>
      <c r="AA59" s="83"/>
      <c r="AB59" s="84">
        <v>402</v>
      </c>
      <c r="AC59" s="83"/>
      <c r="AD59" s="83"/>
      <c r="AE59" s="84">
        <v>234</v>
      </c>
      <c r="AF59" s="83"/>
      <c r="AG59" s="83"/>
      <c r="AH59" s="84">
        <v>191</v>
      </c>
      <c r="AI59" s="83"/>
      <c r="AJ59" s="83"/>
      <c r="AK59" s="84">
        <v>131</v>
      </c>
      <c r="AL59" s="83"/>
      <c r="AM59" s="83"/>
    </row>
    <row r="60" spans="1:39" s="23" customFormat="1" ht="12.75" customHeight="1" x14ac:dyDescent="0.15">
      <c r="A60" s="28"/>
      <c r="B60" s="28"/>
      <c r="C60" s="28"/>
      <c r="D60" s="22" t="s">
        <v>20</v>
      </c>
      <c r="E60" s="22"/>
      <c r="F60" s="22"/>
      <c r="G60" s="22"/>
      <c r="H60" s="22"/>
      <c r="I60" s="22"/>
      <c r="J60" s="22"/>
      <c r="K60" s="82">
        <v>40287</v>
      </c>
      <c r="L60" s="83"/>
      <c r="M60" s="83"/>
      <c r="N60" s="83"/>
      <c r="O60" s="84">
        <f>SUM(S60:AM60)</f>
        <v>14189</v>
      </c>
      <c r="P60" s="83"/>
      <c r="Q60" s="83"/>
      <c r="R60" s="83"/>
      <c r="S60" s="84">
        <v>1891</v>
      </c>
      <c r="T60" s="83"/>
      <c r="U60" s="83"/>
      <c r="V60" s="84">
        <v>2256</v>
      </c>
      <c r="W60" s="83"/>
      <c r="X60" s="83"/>
      <c r="Y60" s="84">
        <v>2203</v>
      </c>
      <c r="Z60" s="83"/>
      <c r="AA60" s="83"/>
      <c r="AB60" s="84">
        <v>2925</v>
      </c>
      <c r="AC60" s="83"/>
      <c r="AD60" s="83"/>
      <c r="AE60" s="84">
        <v>2194</v>
      </c>
      <c r="AF60" s="83"/>
      <c r="AG60" s="83"/>
      <c r="AH60" s="84">
        <v>1533</v>
      </c>
      <c r="AI60" s="83"/>
      <c r="AJ60" s="83"/>
      <c r="AK60" s="84">
        <v>1187</v>
      </c>
      <c r="AL60" s="83"/>
      <c r="AM60" s="83"/>
    </row>
    <row r="61" spans="1:39" s="23" customFormat="1" ht="12.75" customHeight="1" x14ac:dyDescent="0.15">
      <c r="A61" s="28"/>
      <c r="B61" s="28"/>
      <c r="C61" s="100" t="s">
        <v>21</v>
      </c>
      <c r="D61" s="153"/>
      <c r="E61" s="153"/>
      <c r="F61" s="153"/>
      <c r="G61" s="153"/>
      <c r="H61" s="153"/>
      <c r="I61" s="153"/>
      <c r="J61" s="154"/>
      <c r="K61" s="73"/>
      <c r="L61" s="74"/>
      <c r="M61" s="74"/>
      <c r="N61" s="74"/>
      <c r="O61" s="74"/>
      <c r="P61" s="74"/>
      <c r="Q61" s="74"/>
      <c r="R61" s="74"/>
      <c r="S61" s="47"/>
      <c r="T61" s="47"/>
      <c r="U61" s="47"/>
      <c r="V61" s="47"/>
      <c r="W61" s="47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</row>
    <row r="62" spans="1:39" s="23" customFormat="1" ht="12.75" customHeight="1" thickBot="1" x14ac:dyDescent="0.2">
      <c r="A62" s="28"/>
      <c r="B62" s="28"/>
      <c r="C62" s="28"/>
      <c r="D62" s="22" t="s">
        <v>22</v>
      </c>
      <c r="E62" s="22"/>
      <c r="F62" s="22"/>
      <c r="G62" s="22"/>
      <c r="H62" s="22"/>
      <c r="I62" s="22"/>
      <c r="J62" s="20"/>
      <c r="K62" s="85">
        <v>114722</v>
      </c>
      <c r="L62" s="86"/>
      <c r="M62" s="86"/>
      <c r="N62" s="86"/>
      <c r="O62" s="87">
        <f>SUM(S62:AM62)</f>
        <v>249</v>
      </c>
      <c r="P62" s="86"/>
      <c r="Q62" s="86"/>
      <c r="R62" s="86"/>
      <c r="S62" s="87">
        <v>22</v>
      </c>
      <c r="T62" s="86"/>
      <c r="U62" s="86"/>
      <c r="V62" s="87">
        <v>41</v>
      </c>
      <c r="W62" s="86"/>
      <c r="X62" s="86"/>
      <c r="Y62" s="87">
        <v>19</v>
      </c>
      <c r="Z62" s="86"/>
      <c r="AA62" s="86"/>
      <c r="AB62" s="87">
        <v>61</v>
      </c>
      <c r="AC62" s="86"/>
      <c r="AD62" s="86"/>
      <c r="AE62" s="87">
        <v>45</v>
      </c>
      <c r="AF62" s="86"/>
      <c r="AG62" s="86"/>
      <c r="AH62" s="87">
        <v>24</v>
      </c>
      <c r="AI62" s="86"/>
      <c r="AJ62" s="86"/>
      <c r="AK62" s="87">
        <v>37</v>
      </c>
      <c r="AL62" s="86"/>
      <c r="AM62" s="86"/>
    </row>
    <row r="63" spans="1:39" x14ac:dyDescent="0.15">
      <c r="A63" s="109" t="s">
        <v>16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</row>
    <row r="64" spans="1:39" x14ac:dyDescent="0.15">
      <c r="A64" s="90" t="s">
        <v>91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</row>
  </sheetData>
  <mergeCells count="262">
    <mergeCell ref="A14:AL14"/>
    <mergeCell ref="A15:AL15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  <mergeCell ref="J10:O10"/>
    <mergeCell ref="P10:U10"/>
    <mergeCell ref="V10:AA10"/>
    <mergeCell ref="AB10:AG10"/>
    <mergeCell ref="AH10:AM10"/>
    <mergeCell ref="J13:O13"/>
    <mergeCell ref="P13:U13"/>
    <mergeCell ref="V13:AA13"/>
    <mergeCell ref="AB13:AG13"/>
    <mergeCell ref="AH13:AM13"/>
    <mergeCell ref="J8:O8"/>
    <mergeCell ref="P8:U8"/>
    <mergeCell ref="V8:AA8"/>
    <mergeCell ref="AB8:AG8"/>
    <mergeCell ref="AH8:AM8"/>
    <mergeCell ref="J9:O9"/>
    <mergeCell ref="P9:U9"/>
    <mergeCell ref="V9:AA9"/>
    <mergeCell ref="AB9:AG9"/>
    <mergeCell ref="AH9:AM9"/>
    <mergeCell ref="AB5:AG5"/>
    <mergeCell ref="AH5:AM5"/>
    <mergeCell ref="J6:O6"/>
    <mergeCell ref="P6:U6"/>
    <mergeCell ref="V6:AA6"/>
    <mergeCell ref="AB6:AG6"/>
    <mergeCell ref="AH6:AM6"/>
    <mergeCell ref="J7:O7"/>
    <mergeCell ref="P7:U7"/>
    <mergeCell ref="V7:AA7"/>
    <mergeCell ref="AB7:AG7"/>
    <mergeCell ref="AH7:AM7"/>
    <mergeCell ref="D59:J59"/>
    <mergeCell ref="C61:J61"/>
    <mergeCell ref="A20:E20"/>
    <mergeCell ref="F20:I20"/>
    <mergeCell ref="A33:J33"/>
    <mergeCell ref="C34:J34"/>
    <mergeCell ref="D35:J35"/>
    <mergeCell ref="C37:J37"/>
    <mergeCell ref="C40:J40"/>
    <mergeCell ref="D41:J41"/>
    <mergeCell ref="C43:J43"/>
    <mergeCell ref="A39:J39"/>
    <mergeCell ref="A23:E23"/>
    <mergeCell ref="A24:AL24"/>
    <mergeCell ref="A25:AL25"/>
    <mergeCell ref="C46:J46"/>
    <mergeCell ref="D47:J47"/>
    <mergeCell ref="C49:J49"/>
    <mergeCell ref="C52:J52"/>
    <mergeCell ref="C58:J58"/>
    <mergeCell ref="A45:J45"/>
    <mergeCell ref="A51:J51"/>
    <mergeCell ref="A57:J57"/>
    <mergeCell ref="D53:J53"/>
    <mergeCell ref="C55:J55"/>
    <mergeCell ref="J23:O23"/>
    <mergeCell ref="P23:U23"/>
    <mergeCell ref="V23:AA23"/>
    <mergeCell ref="AB23:AG23"/>
    <mergeCell ref="J20:O20"/>
    <mergeCell ref="P20:U20"/>
    <mergeCell ref="V20:AA20"/>
    <mergeCell ref="AB20:AG20"/>
    <mergeCell ref="J21:O21"/>
    <mergeCell ref="P21:U21"/>
    <mergeCell ref="Y35:AA35"/>
    <mergeCell ref="AB35:AD35"/>
    <mergeCell ref="AE35:AG35"/>
    <mergeCell ref="K38:N38"/>
    <mergeCell ref="O38:R38"/>
    <mergeCell ref="S38:U38"/>
    <mergeCell ref="V38:X38"/>
    <mergeCell ref="Y38:AA38"/>
    <mergeCell ref="AB38:AD38"/>
    <mergeCell ref="AE38:AG38"/>
    <mergeCell ref="AB42:AD42"/>
    <mergeCell ref="AE42:AG42"/>
    <mergeCell ref="Y47:AA47"/>
    <mergeCell ref="A1:AM2"/>
    <mergeCell ref="A18:Q18"/>
    <mergeCell ref="AH21:AM21"/>
    <mergeCell ref="AH20:AM20"/>
    <mergeCell ref="V21:AA21"/>
    <mergeCell ref="AB21:AG21"/>
    <mergeCell ref="J22:O22"/>
    <mergeCell ref="P22:U22"/>
    <mergeCell ref="V22:AA22"/>
    <mergeCell ref="AB22:AG22"/>
    <mergeCell ref="AH22:AM22"/>
    <mergeCell ref="S18:AM18"/>
    <mergeCell ref="A3:N3"/>
    <mergeCell ref="P3:X3"/>
    <mergeCell ref="AA3:AM3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H23:AM23"/>
    <mergeCell ref="Y29:AA32"/>
    <mergeCell ref="AB29:AD32"/>
    <mergeCell ref="AE29:AG32"/>
    <mergeCell ref="AH29:AJ32"/>
    <mergeCell ref="AK29:AM32"/>
    <mergeCell ref="A29:J32"/>
    <mergeCell ref="K29:N32"/>
    <mergeCell ref="O29:R32"/>
    <mergeCell ref="S29:U32"/>
    <mergeCell ref="V29:X32"/>
    <mergeCell ref="A28:U28"/>
    <mergeCell ref="AA28:AM28"/>
    <mergeCell ref="AH35:AJ35"/>
    <mergeCell ref="AK35:AM35"/>
    <mergeCell ref="K35:N35"/>
    <mergeCell ref="O35:R35"/>
    <mergeCell ref="S35:U35"/>
    <mergeCell ref="V35:X35"/>
    <mergeCell ref="AB36:AD36"/>
    <mergeCell ref="AE36:AG36"/>
    <mergeCell ref="AH36:AJ36"/>
    <mergeCell ref="AK36:AM36"/>
    <mergeCell ref="AH38:AJ38"/>
    <mergeCell ref="AK38:AM38"/>
    <mergeCell ref="K36:N36"/>
    <mergeCell ref="O36:R36"/>
    <mergeCell ref="S36:U36"/>
    <mergeCell ref="V36:X36"/>
    <mergeCell ref="Y36:AA36"/>
    <mergeCell ref="Y41:AA41"/>
    <mergeCell ref="AB41:AD41"/>
    <mergeCell ref="AE41:AG41"/>
    <mergeCell ref="AH41:AJ41"/>
    <mergeCell ref="AK41:AM41"/>
    <mergeCell ref="K41:N41"/>
    <mergeCell ref="O41:R41"/>
    <mergeCell ref="S41:U41"/>
    <mergeCell ref="V41:X41"/>
    <mergeCell ref="AH42:AJ42"/>
    <mergeCell ref="AK42:AM42"/>
    <mergeCell ref="K44:N44"/>
    <mergeCell ref="O44:R44"/>
    <mergeCell ref="S44:U44"/>
    <mergeCell ref="V44:X44"/>
    <mergeCell ref="Y44:AA44"/>
    <mergeCell ref="AB44:AD44"/>
    <mergeCell ref="AE44:AG44"/>
    <mergeCell ref="AH44:AJ44"/>
    <mergeCell ref="AK44:AM44"/>
    <mergeCell ref="K42:N42"/>
    <mergeCell ref="O42:R42"/>
    <mergeCell ref="S42:U42"/>
    <mergeCell ref="V42:X42"/>
    <mergeCell ref="Y42:AA42"/>
    <mergeCell ref="AB47:AD47"/>
    <mergeCell ref="AE47:AG47"/>
    <mergeCell ref="AH47:AJ47"/>
    <mergeCell ref="AK47:AM47"/>
    <mergeCell ref="K47:N47"/>
    <mergeCell ref="O47:R47"/>
    <mergeCell ref="S47:U47"/>
    <mergeCell ref="V47:X47"/>
    <mergeCell ref="AB48:AD48"/>
    <mergeCell ref="AE48:AG48"/>
    <mergeCell ref="AH48:AJ48"/>
    <mergeCell ref="AK48:AM48"/>
    <mergeCell ref="K48:N48"/>
    <mergeCell ref="O48:R48"/>
    <mergeCell ref="S48:U48"/>
    <mergeCell ref="V48:X48"/>
    <mergeCell ref="Y48:AA48"/>
    <mergeCell ref="K50:N50"/>
    <mergeCell ref="O50:R50"/>
    <mergeCell ref="S50:U50"/>
    <mergeCell ref="V50:X50"/>
    <mergeCell ref="Y50:AA50"/>
    <mergeCell ref="AB50:AD50"/>
    <mergeCell ref="AE50:AG50"/>
    <mergeCell ref="AH50:AJ50"/>
    <mergeCell ref="AK50:AM50"/>
    <mergeCell ref="Y53:AA53"/>
    <mergeCell ref="AB53:AD53"/>
    <mergeCell ref="AE53:AG53"/>
    <mergeCell ref="AH53:AJ53"/>
    <mergeCell ref="AK53:AM53"/>
    <mergeCell ref="K53:N53"/>
    <mergeCell ref="O53:R53"/>
    <mergeCell ref="S53:U53"/>
    <mergeCell ref="V53:X53"/>
    <mergeCell ref="A64:AM64"/>
    <mergeCell ref="J19:O19"/>
    <mergeCell ref="P19:U19"/>
    <mergeCell ref="V19:AA19"/>
    <mergeCell ref="AB19:AG19"/>
    <mergeCell ref="AH19:AM19"/>
    <mergeCell ref="AB60:AD60"/>
    <mergeCell ref="AE60:AG60"/>
    <mergeCell ref="AH60:AJ60"/>
    <mergeCell ref="AK60:AM60"/>
    <mergeCell ref="AB59:AD59"/>
    <mergeCell ref="AE59:AG59"/>
    <mergeCell ref="AH59:AJ59"/>
    <mergeCell ref="AK59:AM59"/>
    <mergeCell ref="K59:N59"/>
    <mergeCell ref="AB62:AD62"/>
    <mergeCell ref="AE62:AG62"/>
    <mergeCell ref="AH62:AJ62"/>
    <mergeCell ref="AK62:AM62"/>
    <mergeCell ref="A19:I19"/>
    <mergeCell ref="F21:I21"/>
    <mergeCell ref="F22:I22"/>
    <mergeCell ref="F23:I23"/>
    <mergeCell ref="A63:AM63"/>
    <mergeCell ref="AB54:AD54"/>
    <mergeCell ref="AE54:AG54"/>
    <mergeCell ref="AH54:AJ54"/>
    <mergeCell ref="AK54:AM54"/>
    <mergeCell ref="K56:N56"/>
    <mergeCell ref="O56:R56"/>
    <mergeCell ref="S56:U56"/>
    <mergeCell ref="V56:X56"/>
    <mergeCell ref="Y56:AA56"/>
    <mergeCell ref="AB56:AD56"/>
    <mergeCell ref="AE56:AG56"/>
    <mergeCell ref="AH56:AJ56"/>
    <mergeCell ref="AK56:AM56"/>
    <mergeCell ref="K54:N54"/>
    <mergeCell ref="O54:R54"/>
    <mergeCell ref="S54:U54"/>
    <mergeCell ref="V54:X54"/>
    <mergeCell ref="Y54:AA54"/>
    <mergeCell ref="K60:N60"/>
    <mergeCell ref="O60:R60"/>
    <mergeCell ref="S60:U60"/>
    <mergeCell ref="V60:X60"/>
    <mergeCell ref="Y60:AA60"/>
    <mergeCell ref="Y59:AA59"/>
    <mergeCell ref="K62:N62"/>
    <mergeCell ref="O62:R62"/>
    <mergeCell ref="S62:U62"/>
    <mergeCell ref="V62:X62"/>
    <mergeCell ref="Y62:AA62"/>
    <mergeCell ref="O59:R59"/>
    <mergeCell ref="S59:U59"/>
    <mergeCell ref="V59:X59"/>
  </mergeCells>
  <phoneticPr fontId="3"/>
  <pageMargins left="0.7" right="0.7" top="0.75" bottom="0.75" header="0.3" footer="0.3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5"/>
  <sheetViews>
    <sheetView zoomScaleNormal="100" workbookViewId="0">
      <selection activeCell="L10" sqref="L10:O10"/>
    </sheetView>
  </sheetViews>
  <sheetFormatPr defaultColWidth="2.25" defaultRowHeight="13.5" x14ac:dyDescent="0.15"/>
  <sheetData>
    <row r="1" spans="1:39" ht="13.5" customHeight="1" x14ac:dyDescent="0.15">
      <c r="A1" s="137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</row>
    <row r="2" spans="1:39" ht="13.5" customHeight="1" x14ac:dyDescent="0.1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</row>
    <row r="3" spans="1:39" ht="15" thickBot="1" x14ac:dyDescent="0.2">
      <c r="A3" s="135" t="s">
        <v>138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2"/>
      <c r="U3" s="2"/>
      <c r="V3" s="2"/>
      <c r="W3" s="2"/>
      <c r="X3" s="136" t="s">
        <v>156</v>
      </c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</row>
    <row r="4" spans="1:39" ht="18" customHeight="1" x14ac:dyDescent="0.15">
      <c r="A4" s="97" t="s">
        <v>23</v>
      </c>
      <c r="B4" s="97"/>
      <c r="C4" s="97"/>
      <c r="D4" s="97"/>
      <c r="E4" s="97"/>
      <c r="F4" s="97"/>
      <c r="G4" s="97"/>
      <c r="H4" s="147" t="s">
        <v>115</v>
      </c>
      <c r="I4" s="98"/>
      <c r="J4" s="98"/>
      <c r="K4" s="98"/>
      <c r="L4" s="147" t="s">
        <v>60</v>
      </c>
      <c r="M4" s="98"/>
      <c r="N4" s="98"/>
      <c r="O4" s="98"/>
      <c r="P4" s="147" t="s">
        <v>61</v>
      </c>
      <c r="Q4" s="98"/>
      <c r="R4" s="98"/>
      <c r="S4" s="98"/>
      <c r="T4" s="147" t="s">
        <v>62</v>
      </c>
      <c r="U4" s="98"/>
      <c r="V4" s="98"/>
      <c r="W4" s="98"/>
      <c r="X4" s="147" t="s">
        <v>63</v>
      </c>
      <c r="Y4" s="98"/>
      <c r="Z4" s="98"/>
      <c r="AA4" s="98"/>
      <c r="AB4" s="147" t="s">
        <v>64</v>
      </c>
      <c r="AC4" s="98"/>
      <c r="AD4" s="98"/>
      <c r="AE4" s="98"/>
      <c r="AF4" s="147" t="s">
        <v>65</v>
      </c>
      <c r="AG4" s="98"/>
      <c r="AH4" s="98"/>
      <c r="AI4" s="98"/>
      <c r="AJ4" s="147" t="s">
        <v>66</v>
      </c>
      <c r="AK4" s="98"/>
      <c r="AL4" s="98"/>
      <c r="AM4" s="98"/>
    </row>
    <row r="5" spans="1:39" ht="13.5" customHeight="1" x14ac:dyDescent="0.15">
      <c r="A5" s="6" t="s">
        <v>116</v>
      </c>
      <c r="B5" s="6"/>
      <c r="C5" s="6"/>
      <c r="D5" s="6"/>
      <c r="E5" s="6"/>
      <c r="F5" s="6"/>
      <c r="G5" s="5"/>
      <c r="H5" s="179">
        <f>SUM(H7:K44)</f>
        <v>16320</v>
      </c>
      <c r="I5" s="180"/>
      <c r="J5" s="180"/>
      <c r="K5" s="180"/>
      <c r="L5" s="180">
        <f>SUM(L7:O44)</f>
        <v>2215</v>
      </c>
      <c r="M5" s="180"/>
      <c r="N5" s="180"/>
      <c r="O5" s="180"/>
      <c r="P5" s="180">
        <f>SUM(P7:S44)</f>
        <v>2659</v>
      </c>
      <c r="Q5" s="180"/>
      <c r="R5" s="180"/>
      <c r="S5" s="180"/>
      <c r="T5" s="180">
        <f t="shared" ref="T5" si="0">SUM(T7:W44)</f>
        <v>2482</v>
      </c>
      <c r="U5" s="180"/>
      <c r="V5" s="180"/>
      <c r="W5" s="180"/>
      <c r="X5" s="180">
        <f>SUM(X7:AA44)</f>
        <v>3388</v>
      </c>
      <c r="Y5" s="180"/>
      <c r="Z5" s="180"/>
      <c r="AA5" s="180"/>
      <c r="AB5" s="180">
        <f t="shared" ref="AB5" si="1">SUM(AB7:AE44)</f>
        <v>2473</v>
      </c>
      <c r="AC5" s="180"/>
      <c r="AD5" s="180"/>
      <c r="AE5" s="180"/>
      <c r="AF5" s="180">
        <f t="shared" ref="AF5" si="2">SUM(AF7:AI44)</f>
        <v>1748</v>
      </c>
      <c r="AG5" s="180"/>
      <c r="AH5" s="180"/>
      <c r="AI5" s="180"/>
      <c r="AJ5" s="180">
        <f t="shared" ref="AJ5" si="3">SUM(AJ7:AM44)</f>
        <v>1355</v>
      </c>
      <c r="AK5" s="180"/>
      <c r="AL5" s="180"/>
      <c r="AM5" s="180"/>
    </row>
    <row r="6" spans="1:39" ht="7.5" customHeight="1" x14ac:dyDescent="0.15">
      <c r="A6" s="6"/>
      <c r="B6" s="6"/>
      <c r="C6" s="6"/>
      <c r="D6" s="6"/>
      <c r="E6" s="6"/>
      <c r="F6" s="6"/>
      <c r="G6" s="5"/>
      <c r="H6" s="75"/>
      <c r="I6" s="76"/>
      <c r="J6" s="76"/>
      <c r="K6" s="7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77"/>
    </row>
    <row r="7" spans="1:39" ht="12" customHeight="1" x14ac:dyDescent="0.15">
      <c r="A7" s="6"/>
      <c r="B7" s="178" t="s">
        <v>24</v>
      </c>
      <c r="C7" s="178"/>
      <c r="D7" s="178"/>
      <c r="E7" s="178"/>
      <c r="F7" s="178"/>
      <c r="G7" s="5"/>
      <c r="H7" s="179">
        <f>SUM(L7:AM7)</f>
        <v>238</v>
      </c>
      <c r="I7" s="180"/>
      <c r="J7" s="180"/>
      <c r="K7" s="180"/>
      <c r="L7" s="173">
        <v>33</v>
      </c>
      <c r="M7" s="173"/>
      <c r="N7" s="173"/>
      <c r="O7" s="173"/>
      <c r="P7" s="173">
        <v>37</v>
      </c>
      <c r="Q7" s="173"/>
      <c r="R7" s="173"/>
      <c r="S7" s="173"/>
      <c r="T7" s="173">
        <v>27</v>
      </c>
      <c r="U7" s="173"/>
      <c r="V7" s="173"/>
      <c r="W7" s="173"/>
      <c r="X7" s="173">
        <v>51</v>
      </c>
      <c r="Y7" s="173"/>
      <c r="Z7" s="173"/>
      <c r="AA7" s="173"/>
      <c r="AB7" s="173">
        <v>44</v>
      </c>
      <c r="AC7" s="173"/>
      <c r="AD7" s="173"/>
      <c r="AE7" s="173"/>
      <c r="AF7" s="173">
        <v>26</v>
      </c>
      <c r="AG7" s="173"/>
      <c r="AH7" s="173"/>
      <c r="AI7" s="173"/>
      <c r="AJ7" s="173">
        <v>20</v>
      </c>
      <c r="AK7" s="173"/>
      <c r="AL7" s="173"/>
      <c r="AM7" s="173"/>
    </row>
    <row r="8" spans="1:39" ht="12" customHeight="1" x14ac:dyDescent="0.15">
      <c r="A8" s="6"/>
      <c r="B8" s="178" t="s">
        <v>25</v>
      </c>
      <c r="C8" s="178"/>
      <c r="D8" s="178"/>
      <c r="E8" s="178"/>
      <c r="F8" s="178"/>
      <c r="G8" s="5"/>
      <c r="H8" s="179">
        <f t="shared" ref="H8:H44" si="4">SUM(L8:AM8)</f>
        <v>290</v>
      </c>
      <c r="I8" s="180"/>
      <c r="J8" s="180"/>
      <c r="K8" s="180"/>
      <c r="L8" s="173">
        <v>33</v>
      </c>
      <c r="M8" s="173"/>
      <c r="N8" s="173"/>
      <c r="O8" s="173"/>
      <c r="P8" s="173">
        <v>49</v>
      </c>
      <c r="Q8" s="173"/>
      <c r="R8" s="173"/>
      <c r="S8" s="173"/>
      <c r="T8" s="173">
        <v>44</v>
      </c>
      <c r="U8" s="173"/>
      <c r="V8" s="173"/>
      <c r="W8" s="173"/>
      <c r="X8" s="173">
        <v>57</v>
      </c>
      <c r="Y8" s="173"/>
      <c r="Z8" s="173"/>
      <c r="AA8" s="173"/>
      <c r="AB8" s="173">
        <v>40</v>
      </c>
      <c r="AC8" s="173"/>
      <c r="AD8" s="173"/>
      <c r="AE8" s="173"/>
      <c r="AF8" s="173">
        <v>36</v>
      </c>
      <c r="AG8" s="173"/>
      <c r="AH8" s="173"/>
      <c r="AI8" s="173"/>
      <c r="AJ8" s="173">
        <v>31</v>
      </c>
      <c r="AK8" s="173"/>
      <c r="AL8" s="173"/>
      <c r="AM8" s="173"/>
    </row>
    <row r="9" spans="1:39" ht="12" customHeight="1" x14ac:dyDescent="0.15">
      <c r="A9" s="6"/>
      <c r="B9" s="178" t="s">
        <v>26</v>
      </c>
      <c r="C9" s="178"/>
      <c r="D9" s="178"/>
      <c r="E9" s="178"/>
      <c r="F9" s="178"/>
      <c r="G9" s="5"/>
      <c r="H9" s="179">
        <f t="shared" si="4"/>
        <v>421</v>
      </c>
      <c r="I9" s="180"/>
      <c r="J9" s="180"/>
      <c r="K9" s="180"/>
      <c r="L9" s="173">
        <v>68</v>
      </c>
      <c r="M9" s="173"/>
      <c r="N9" s="173"/>
      <c r="O9" s="173"/>
      <c r="P9" s="173">
        <v>83</v>
      </c>
      <c r="Q9" s="173"/>
      <c r="R9" s="173"/>
      <c r="S9" s="173"/>
      <c r="T9" s="173">
        <v>64</v>
      </c>
      <c r="U9" s="173"/>
      <c r="V9" s="173"/>
      <c r="W9" s="173"/>
      <c r="X9" s="173">
        <v>74</v>
      </c>
      <c r="Y9" s="173"/>
      <c r="Z9" s="173"/>
      <c r="AA9" s="173"/>
      <c r="AB9" s="173">
        <v>68</v>
      </c>
      <c r="AC9" s="173"/>
      <c r="AD9" s="173"/>
      <c r="AE9" s="173"/>
      <c r="AF9" s="173">
        <v>45</v>
      </c>
      <c r="AG9" s="173"/>
      <c r="AH9" s="173"/>
      <c r="AI9" s="173"/>
      <c r="AJ9" s="173">
        <v>19</v>
      </c>
      <c r="AK9" s="173"/>
      <c r="AL9" s="173"/>
      <c r="AM9" s="173"/>
    </row>
    <row r="10" spans="1:39" ht="12" customHeight="1" x14ac:dyDescent="0.15">
      <c r="A10" s="6"/>
      <c r="B10" s="178" t="s">
        <v>27</v>
      </c>
      <c r="C10" s="178"/>
      <c r="D10" s="178"/>
      <c r="E10" s="178"/>
      <c r="F10" s="178"/>
      <c r="G10" s="5"/>
      <c r="H10" s="179">
        <f t="shared" si="4"/>
        <v>310</v>
      </c>
      <c r="I10" s="180"/>
      <c r="J10" s="180"/>
      <c r="K10" s="180"/>
      <c r="L10" s="173">
        <v>64</v>
      </c>
      <c r="M10" s="173"/>
      <c r="N10" s="173"/>
      <c r="O10" s="173"/>
      <c r="P10" s="173">
        <v>52</v>
      </c>
      <c r="Q10" s="173"/>
      <c r="R10" s="173"/>
      <c r="S10" s="173"/>
      <c r="T10" s="173">
        <v>40</v>
      </c>
      <c r="U10" s="173"/>
      <c r="V10" s="173"/>
      <c r="W10" s="173"/>
      <c r="X10" s="173">
        <v>71</v>
      </c>
      <c r="Y10" s="173"/>
      <c r="Z10" s="173"/>
      <c r="AA10" s="173"/>
      <c r="AB10" s="173">
        <v>30</v>
      </c>
      <c r="AC10" s="173"/>
      <c r="AD10" s="173"/>
      <c r="AE10" s="173"/>
      <c r="AF10" s="173">
        <v>25</v>
      </c>
      <c r="AG10" s="173"/>
      <c r="AH10" s="173"/>
      <c r="AI10" s="173"/>
      <c r="AJ10" s="173">
        <v>28</v>
      </c>
      <c r="AK10" s="173"/>
      <c r="AL10" s="173"/>
      <c r="AM10" s="173"/>
    </row>
    <row r="11" spans="1:39" ht="12" customHeight="1" x14ac:dyDescent="0.15">
      <c r="A11" s="6"/>
      <c r="B11" s="178" t="s">
        <v>28</v>
      </c>
      <c r="C11" s="178"/>
      <c r="D11" s="178"/>
      <c r="E11" s="178"/>
      <c r="F11" s="178"/>
      <c r="G11" s="5"/>
      <c r="H11" s="179">
        <f t="shared" si="4"/>
        <v>35</v>
      </c>
      <c r="I11" s="180"/>
      <c r="J11" s="180"/>
      <c r="K11" s="180"/>
      <c r="L11" s="173">
        <v>4</v>
      </c>
      <c r="M11" s="173"/>
      <c r="N11" s="173"/>
      <c r="O11" s="173"/>
      <c r="P11" s="173">
        <v>7</v>
      </c>
      <c r="Q11" s="173"/>
      <c r="R11" s="173"/>
      <c r="S11" s="173"/>
      <c r="T11" s="173">
        <v>4</v>
      </c>
      <c r="U11" s="173"/>
      <c r="V11" s="173"/>
      <c r="W11" s="173"/>
      <c r="X11" s="173">
        <v>5</v>
      </c>
      <c r="Y11" s="173"/>
      <c r="Z11" s="173"/>
      <c r="AA11" s="173"/>
      <c r="AB11" s="173">
        <v>8</v>
      </c>
      <c r="AC11" s="173"/>
      <c r="AD11" s="173"/>
      <c r="AE11" s="173"/>
      <c r="AF11" s="173">
        <v>5</v>
      </c>
      <c r="AG11" s="173"/>
      <c r="AH11" s="173"/>
      <c r="AI11" s="173"/>
      <c r="AJ11" s="173">
        <v>2</v>
      </c>
      <c r="AK11" s="173"/>
      <c r="AL11" s="173"/>
      <c r="AM11" s="173"/>
    </row>
    <row r="12" spans="1:39" ht="12" customHeight="1" x14ac:dyDescent="0.15">
      <c r="A12" s="6"/>
      <c r="B12" s="178" t="s">
        <v>29</v>
      </c>
      <c r="C12" s="178"/>
      <c r="D12" s="178"/>
      <c r="E12" s="178"/>
      <c r="F12" s="178"/>
      <c r="G12" s="5"/>
      <c r="H12" s="179">
        <f t="shared" si="4"/>
        <v>175</v>
      </c>
      <c r="I12" s="180"/>
      <c r="J12" s="180"/>
      <c r="K12" s="180"/>
      <c r="L12" s="173">
        <v>13</v>
      </c>
      <c r="M12" s="173"/>
      <c r="N12" s="173"/>
      <c r="O12" s="173"/>
      <c r="P12" s="173">
        <v>39</v>
      </c>
      <c r="Q12" s="173"/>
      <c r="R12" s="173"/>
      <c r="S12" s="173"/>
      <c r="T12" s="173">
        <v>22</v>
      </c>
      <c r="U12" s="173"/>
      <c r="V12" s="173"/>
      <c r="W12" s="173"/>
      <c r="X12" s="173">
        <v>43</v>
      </c>
      <c r="Y12" s="173"/>
      <c r="Z12" s="173"/>
      <c r="AA12" s="173"/>
      <c r="AB12" s="173">
        <v>27</v>
      </c>
      <c r="AC12" s="173"/>
      <c r="AD12" s="173"/>
      <c r="AE12" s="173"/>
      <c r="AF12" s="173">
        <v>16</v>
      </c>
      <c r="AG12" s="173"/>
      <c r="AH12" s="173"/>
      <c r="AI12" s="173"/>
      <c r="AJ12" s="173">
        <v>15</v>
      </c>
      <c r="AK12" s="173"/>
      <c r="AL12" s="173"/>
      <c r="AM12" s="173"/>
    </row>
    <row r="13" spans="1:39" ht="12" customHeight="1" x14ac:dyDescent="0.15">
      <c r="A13" s="6"/>
      <c r="B13" s="178" t="s">
        <v>30</v>
      </c>
      <c r="C13" s="178"/>
      <c r="D13" s="178"/>
      <c r="E13" s="178"/>
      <c r="F13" s="178"/>
      <c r="G13" s="5"/>
      <c r="H13" s="179">
        <f t="shared" si="4"/>
        <v>371</v>
      </c>
      <c r="I13" s="180"/>
      <c r="J13" s="180"/>
      <c r="K13" s="180"/>
      <c r="L13" s="173">
        <v>40</v>
      </c>
      <c r="M13" s="173"/>
      <c r="N13" s="173"/>
      <c r="O13" s="173"/>
      <c r="P13" s="173">
        <v>45</v>
      </c>
      <c r="Q13" s="173"/>
      <c r="R13" s="173"/>
      <c r="S13" s="173"/>
      <c r="T13" s="173">
        <v>49</v>
      </c>
      <c r="U13" s="173"/>
      <c r="V13" s="173"/>
      <c r="W13" s="173"/>
      <c r="X13" s="173">
        <v>69</v>
      </c>
      <c r="Y13" s="173"/>
      <c r="Z13" s="173"/>
      <c r="AA13" s="173"/>
      <c r="AB13" s="173">
        <v>80</v>
      </c>
      <c r="AC13" s="173"/>
      <c r="AD13" s="173"/>
      <c r="AE13" s="173"/>
      <c r="AF13" s="173">
        <v>49</v>
      </c>
      <c r="AG13" s="173"/>
      <c r="AH13" s="173"/>
      <c r="AI13" s="173"/>
      <c r="AJ13" s="173">
        <v>39</v>
      </c>
      <c r="AK13" s="173"/>
      <c r="AL13" s="173"/>
      <c r="AM13" s="173"/>
    </row>
    <row r="14" spans="1:39" ht="12" customHeight="1" x14ac:dyDescent="0.15">
      <c r="A14" s="6"/>
      <c r="B14" s="178" t="s">
        <v>31</v>
      </c>
      <c r="C14" s="178"/>
      <c r="D14" s="178"/>
      <c r="E14" s="178"/>
      <c r="F14" s="178"/>
      <c r="G14" s="5"/>
      <c r="H14" s="179">
        <f t="shared" si="4"/>
        <v>381</v>
      </c>
      <c r="I14" s="180"/>
      <c r="J14" s="180"/>
      <c r="K14" s="180"/>
      <c r="L14" s="173">
        <v>61</v>
      </c>
      <c r="M14" s="173"/>
      <c r="N14" s="173"/>
      <c r="O14" s="173"/>
      <c r="P14" s="173">
        <v>77</v>
      </c>
      <c r="Q14" s="173"/>
      <c r="R14" s="173"/>
      <c r="S14" s="173"/>
      <c r="T14" s="173">
        <v>54</v>
      </c>
      <c r="U14" s="173"/>
      <c r="V14" s="173"/>
      <c r="W14" s="173"/>
      <c r="X14" s="173">
        <v>77</v>
      </c>
      <c r="Y14" s="173"/>
      <c r="Z14" s="173"/>
      <c r="AA14" s="173"/>
      <c r="AB14" s="173">
        <v>46</v>
      </c>
      <c r="AC14" s="173"/>
      <c r="AD14" s="173"/>
      <c r="AE14" s="173"/>
      <c r="AF14" s="173">
        <v>40</v>
      </c>
      <c r="AG14" s="173"/>
      <c r="AH14" s="173"/>
      <c r="AI14" s="173"/>
      <c r="AJ14" s="173">
        <v>26</v>
      </c>
      <c r="AK14" s="173"/>
      <c r="AL14" s="173"/>
      <c r="AM14" s="173"/>
    </row>
    <row r="15" spans="1:39" ht="12" customHeight="1" x14ac:dyDescent="0.15">
      <c r="A15" s="6"/>
      <c r="B15" s="178" t="s">
        <v>32</v>
      </c>
      <c r="C15" s="178"/>
      <c r="D15" s="178"/>
      <c r="E15" s="178"/>
      <c r="F15" s="178"/>
      <c r="G15" s="5"/>
      <c r="H15" s="179">
        <f t="shared" si="4"/>
        <v>655</v>
      </c>
      <c r="I15" s="180"/>
      <c r="J15" s="180"/>
      <c r="K15" s="180"/>
      <c r="L15" s="173">
        <v>86</v>
      </c>
      <c r="M15" s="173"/>
      <c r="N15" s="173"/>
      <c r="O15" s="173"/>
      <c r="P15" s="173">
        <v>98</v>
      </c>
      <c r="Q15" s="173"/>
      <c r="R15" s="173"/>
      <c r="S15" s="173"/>
      <c r="T15" s="173">
        <v>108</v>
      </c>
      <c r="U15" s="173"/>
      <c r="V15" s="173"/>
      <c r="W15" s="173"/>
      <c r="X15" s="173">
        <v>152</v>
      </c>
      <c r="Y15" s="173"/>
      <c r="Z15" s="173"/>
      <c r="AA15" s="173"/>
      <c r="AB15" s="173">
        <v>100</v>
      </c>
      <c r="AC15" s="173"/>
      <c r="AD15" s="173"/>
      <c r="AE15" s="173"/>
      <c r="AF15" s="173">
        <v>62</v>
      </c>
      <c r="AG15" s="173"/>
      <c r="AH15" s="173"/>
      <c r="AI15" s="173"/>
      <c r="AJ15" s="173">
        <v>49</v>
      </c>
      <c r="AK15" s="173"/>
      <c r="AL15" s="173"/>
      <c r="AM15" s="173"/>
    </row>
    <row r="16" spans="1:39" ht="12" customHeight="1" x14ac:dyDescent="0.15">
      <c r="A16" s="6"/>
      <c r="B16" s="178" t="s">
        <v>33</v>
      </c>
      <c r="C16" s="178"/>
      <c r="D16" s="178"/>
      <c r="E16" s="178"/>
      <c r="F16" s="178"/>
      <c r="G16" s="5"/>
      <c r="H16" s="179">
        <f t="shared" si="4"/>
        <v>148</v>
      </c>
      <c r="I16" s="180"/>
      <c r="J16" s="180"/>
      <c r="K16" s="180"/>
      <c r="L16" s="173">
        <v>12</v>
      </c>
      <c r="M16" s="173"/>
      <c r="N16" s="173"/>
      <c r="O16" s="173"/>
      <c r="P16" s="173">
        <v>27</v>
      </c>
      <c r="Q16" s="173"/>
      <c r="R16" s="173"/>
      <c r="S16" s="173"/>
      <c r="T16" s="173">
        <v>18</v>
      </c>
      <c r="U16" s="173"/>
      <c r="V16" s="173"/>
      <c r="W16" s="173"/>
      <c r="X16" s="173">
        <v>37</v>
      </c>
      <c r="Y16" s="173"/>
      <c r="Z16" s="173"/>
      <c r="AA16" s="173"/>
      <c r="AB16" s="173">
        <v>25</v>
      </c>
      <c r="AC16" s="173"/>
      <c r="AD16" s="173"/>
      <c r="AE16" s="173"/>
      <c r="AF16" s="173">
        <v>16</v>
      </c>
      <c r="AG16" s="173"/>
      <c r="AH16" s="173"/>
      <c r="AI16" s="173"/>
      <c r="AJ16" s="173">
        <v>13</v>
      </c>
      <c r="AK16" s="173"/>
      <c r="AL16" s="173"/>
      <c r="AM16" s="173"/>
    </row>
    <row r="17" spans="1:39" ht="12" customHeight="1" x14ac:dyDescent="0.15">
      <c r="A17" s="6"/>
      <c r="B17" s="178" t="s">
        <v>34</v>
      </c>
      <c r="C17" s="178"/>
      <c r="D17" s="178"/>
      <c r="E17" s="178"/>
      <c r="F17" s="178"/>
      <c r="G17" s="5"/>
      <c r="H17" s="179">
        <f t="shared" si="4"/>
        <v>196</v>
      </c>
      <c r="I17" s="180"/>
      <c r="J17" s="180"/>
      <c r="K17" s="180"/>
      <c r="L17" s="173">
        <v>26</v>
      </c>
      <c r="M17" s="173"/>
      <c r="N17" s="173"/>
      <c r="O17" s="173"/>
      <c r="P17" s="173">
        <v>35</v>
      </c>
      <c r="Q17" s="173"/>
      <c r="R17" s="173"/>
      <c r="S17" s="173"/>
      <c r="T17" s="173">
        <v>29</v>
      </c>
      <c r="U17" s="173"/>
      <c r="V17" s="173"/>
      <c r="W17" s="173"/>
      <c r="X17" s="173">
        <v>48</v>
      </c>
      <c r="Y17" s="173"/>
      <c r="Z17" s="173"/>
      <c r="AA17" s="173"/>
      <c r="AB17" s="173">
        <v>24</v>
      </c>
      <c r="AC17" s="173"/>
      <c r="AD17" s="173"/>
      <c r="AE17" s="173"/>
      <c r="AF17" s="173">
        <v>15</v>
      </c>
      <c r="AG17" s="173"/>
      <c r="AH17" s="173"/>
      <c r="AI17" s="173"/>
      <c r="AJ17" s="173">
        <v>19</v>
      </c>
      <c r="AK17" s="173"/>
      <c r="AL17" s="173"/>
      <c r="AM17" s="173"/>
    </row>
    <row r="18" spans="1:39" ht="12" customHeight="1" x14ac:dyDescent="0.15">
      <c r="A18" s="6"/>
      <c r="B18" s="178" t="s">
        <v>35</v>
      </c>
      <c r="C18" s="178"/>
      <c r="D18" s="178"/>
      <c r="E18" s="178"/>
      <c r="F18" s="178"/>
      <c r="G18" s="5"/>
      <c r="H18" s="179">
        <f t="shared" si="4"/>
        <v>170</v>
      </c>
      <c r="I18" s="180"/>
      <c r="J18" s="180"/>
      <c r="K18" s="180"/>
      <c r="L18" s="173">
        <v>27</v>
      </c>
      <c r="M18" s="173"/>
      <c r="N18" s="173"/>
      <c r="O18" s="173"/>
      <c r="P18" s="173">
        <v>26</v>
      </c>
      <c r="Q18" s="173"/>
      <c r="R18" s="173"/>
      <c r="S18" s="173"/>
      <c r="T18" s="173">
        <v>23</v>
      </c>
      <c r="U18" s="173"/>
      <c r="V18" s="173"/>
      <c r="W18" s="173"/>
      <c r="X18" s="173">
        <v>33</v>
      </c>
      <c r="Y18" s="173"/>
      <c r="Z18" s="173"/>
      <c r="AA18" s="173"/>
      <c r="AB18" s="173">
        <v>28</v>
      </c>
      <c r="AC18" s="173"/>
      <c r="AD18" s="173"/>
      <c r="AE18" s="173"/>
      <c r="AF18" s="173">
        <v>21</v>
      </c>
      <c r="AG18" s="173"/>
      <c r="AH18" s="173"/>
      <c r="AI18" s="173"/>
      <c r="AJ18" s="173">
        <v>12</v>
      </c>
      <c r="AK18" s="173"/>
      <c r="AL18" s="173"/>
      <c r="AM18" s="173"/>
    </row>
    <row r="19" spans="1:39" ht="12" customHeight="1" x14ac:dyDescent="0.15">
      <c r="A19" s="6"/>
      <c r="B19" s="178" t="s">
        <v>36</v>
      </c>
      <c r="C19" s="178"/>
      <c r="D19" s="178"/>
      <c r="E19" s="178"/>
      <c r="F19" s="178"/>
      <c r="G19" s="5"/>
      <c r="H19" s="179">
        <f t="shared" si="4"/>
        <v>357</v>
      </c>
      <c r="I19" s="180"/>
      <c r="J19" s="180"/>
      <c r="K19" s="180"/>
      <c r="L19" s="173">
        <v>52</v>
      </c>
      <c r="M19" s="173"/>
      <c r="N19" s="173"/>
      <c r="O19" s="173"/>
      <c r="P19" s="173">
        <v>57</v>
      </c>
      <c r="Q19" s="173"/>
      <c r="R19" s="173"/>
      <c r="S19" s="173"/>
      <c r="T19" s="173">
        <v>65</v>
      </c>
      <c r="U19" s="173"/>
      <c r="V19" s="173"/>
      <c r="W19" s="173"/>
      <c r="X19" s="173">
        <v>73</v>
      </c>
      <c r="Y19" s="173"/>
      <c r="Z19" s="173"/>
      <c r="AA19" s="173"/>
      <c r="AB19" s="173">
        <v>48</v>
      </c>
      <c r="AC19" s="173"/>
      <c r="AD19" s="173"/>
      <c r="AE19" s="173"/>
      <c r="AF19" s="173">
        <v>34</v>
      </c>
      <c r="AG19" s="173"/>
      <c r="AH19" s="173"/>
      <c r="AI19" s="173"/>
      <c r="AJ19" s="173">
        <v>28</v>
      </c>
      <c r="AK19" s="173"/>
      <c r="AL19" s="173"/>
      <c r="AM19" s="173"/>
    </row>
    <row r="20" spans="1:39" ht="12" customHeight="1" x14ac:dyDescent="0.15">
      <c r="A20" s="6"/>
      <c r="B20" s="178" t="s">
        <v>37</v>
      </c>
      <c r="C20" s="178"/>
      <c r="D20" s="178"/>
      <c r="E20" s="178"/>
      <c r="F20" s="178"/>
      <c r="G20" s="5"/>
      <c r="H20" s="179">
        <f t="shared" si="4"/>
        <v>239</v>
      </c>
      <c r="I20" s="180"/>
      <c r="J20" s="180"/>
      <c r="K20" s="180"/>
      <c r="L20" s="173">
        <v>34</v>
      </c>
      <c r="M20" s="173"/>
      <c r="N20" s="173"/>
      <c r="O20" s="173"/>
      <c r="P20" s="173">
        <v>33</v>
      </c>
      <c r="Q20" s="173"/>
      <c r="R20" s="173"/>
      <c r="S20" s="173"/>
      <c r="T20" s="173">
        <v>44</v>
      </c>
      <c r="U20" s="173"/>
      <c r="V20" s="173"/>
      <c r="W20" s="173"/>
      <c r="X20" s="173">
        <v>61</v>
      </c>
      <c r="Y20" s="173"/>
      <c r="Z20" s="173"/>
      <c r="AA20" s="173"/>
      <c r="AB20" s="173">
        <v>26</v>
      </c>
      <c r="AC20" s="173"/>
      <c r="AD20" s="173"/>
      <c r="AE20" s="173"/>
      <c r="AF20" s="173">
        <v>17</v>
      </c>
      <c r="AG20" s="173"/>
      <c r="AH20" s="173"/>
      <c r="AI20" s="173"/>
      <c r="AJ20" s="173">
        <v>24</v>
      </c>
      <c r="AK20" s="173"/>
      <c r="AL20" s="173"/>
      <c r="AM20" s="173"/>
    </row>
    <row r="21" spans="1:39" ht="12" customHeight="1" x14ac:dyDescent="0.15">
      <c r="A21" s="6"/>
      <c r="B21" s="178" t="s">
        <v>38</v>
      </c>
      <c r="C21" s="178"/>
      <c r="D21" s="178"/>
      <c r="E21" s="178"/>
      <c r="F21" s="178"/>
      <c r="G21" s="5"/>
      <c r="H21" s="179">
        <f t="shared" si="4"/>
        <v>641</v>
      </c>
      <c r="I21" s="180"/>
      <c r="J21" s="180"/>
      <c r="K21" s="180"/>
      <c r="L21" s="173">
        <v>76</v>
      </c>
      <c r="M21" s="173"/>
      <c r="N21" s="173"/>
      <c r="O21" s="173"/>
      <c r="P21" s="173">
        <v>115</v>
      </c>
      <c r="Q21" s="173"/>
      <c r="R21" s="173"/>
      <c r="S21" s="173"/>
      <c r="T21" s="173">
        <v>88</v>
      </c>
      <c r="U21" s="173"/>
      <c r="V21" s="173"/>
      <c r="W21" s="173"/>
      <c r="X21" s="173">
        <v>130</v>
      </c>
      <c r="Y21" s="173"/>
      <c r="Z21" s="173"/>
      <c r="AA21" s="173"/>
      <c r="AB21" s="173">
        <v>100</v>
      </c>
      <c r="AC21" s="173"/>
      <c r="AD21" s="173"/>
      <c r="AE21" s="173"/>
      <c r="AF21" s="173">
        <v>74</v>
      </c>
      <c r="AG21" s="173"/>
      <c r="AH21" s="173"/>
      <c r="AI21" s="173"/>
      <c r="AJ21" s="173">
        <v>58</v>
      </c>
      <c r="AK21" s="173"/>
      <c r="AL21" s="173"/>
      <c r="AM21" s="173"/>
    </row>
    <row r="22" spans="1:39" ht="12" customHeight="1" x14ac:dyDescent="0.15">
      <c r="A22" s="6"/>
      <c r="B22" s="178" t="s">
        <v>39</v>
      </c>
      <c r="C22" s="178"/>
      <c r="D22" s="178"/>
      <c r="E22" s="178"/>
      <c r="F22" s="178"/>
      <c r="G22" s="5"/>
      <c r="H22" s="179">
        <f t="shared" si="4"/>
        <v>399</v>
      </c>
      <c r="I22" s="180"/>
      <c r="J22" s="180"/>
      <c r="K22" s="180"/>
      <c r="L22" s="173">
        <v>51</v>
      </c>
      <c r="M22" s="173"/>
      <c r="N22" s="173"/>
      <c r="O22" s="173"/>
      <c r="P22" s="173">
        <v>55</v>
      </c>
      <c r="Q22" s="173"/>
      <c r="R22" s="173"/>
      <c r="S22" s="173"/>
      <c r="T22" s="173">
        <v>62</v>
      </c>
      <c r="U22" s="173"/>
      <c r="V22" s="173"/>
      <c r="W22" s="173"/>
      <c r="X22" s="173">
        <v>100</v>
      </c>
      <c r="Y22" s="173"/>
      <c r="Z22" s="173"/>
      <c r="AA22" s="173"/>
      <c r="AB22" s="173">
        <v>59</v>
      </c>
      <c r="AC22" s="173"/>
      <c r="AD22" s="173"/>
      <c r="AE22" s="173"/>
      <c r="AF22" s="173">
        <v>43</v>
      </c>
      <c r="AG22" s="173"/>
      <c r="AH22" s="173"/>
      <c r="AI22" s="173"/>
      <c r="AJ22" s="173">
        <v>29</v>
      </c>
      <c r="AK22" s="173"/>
      <c r="AL22" s="173"/>
      <c r="AM22" s="173"/>
    </row>
    <row r="23" spans="1:39" ht="12" customHeight="1" x14ac:dyDescent="0.15">
      <c r="A23" s="6"/>
      <c r="B23" s="178" t="s">
        <v>40</v>
      </c>
      <c r="C23" s="178"/>
      <c r="D23" s="178"/>
      <c r="E23" s="178"/>
      <c r="F23" s="178"/>
      <c r="G23" s="5"/>
      <c r="H23" s="179">
        <f t="shared" si="4"/>
        <v>937</v>
      </c>
      <c r="I23" s="180"/>
      <c r="J23" s="180"/>
      <c r="K23" s="180"/>
      <c r="L23" s="173">
        <v>119</v>
      </c>
      <c r="M23" s="173"/>
      <c r="N23" s="173"/>
      <c r="O23" s="173"/>
      <c r="P23" s="173">
        <v>165</v>
      </c>
      <c r="Q23" s="173"/>
      <c r="R23" s="173"/>
      <c r="S23" s="173"/>
      <c r="T23" s="173">
        <v>144</v>
      </c>
      <c r="U23" s="173"/>
      <c r="V23" s="173"/>
      <c r="W23" s="173"/>
      <c r="X23" s="173">
        <v>203</v>
      </c>
      <c r="Y23" s="173"/>
      <c r="Z23" s="173"/>
      <c r="AA23" s="173"/>
      <c r="AB23" s="173">
        <v>152</v>
      </c>
      <c r="AC23" s="173"/>
      <c r="AD23" s="173"/>
      <c r="AE23" s="173"/>
      <c r="AF23" s="173">
        <v>87</v>
      </c>
      <c r="AG23" s="173"/>
      <c r="AH23" s="173"/>
      <c r="AI23" s="173"/>
      <c r="AJ23" s="173">
        <v>67</v>
      </c>
      <c r="AK23" s="173"/>
      <c r="AL23" s="173"/>
      <c r="AM23" s="173"/>
    </row>
    <row r="24" spans="1:39" ht="12" customHeight="1" x14ac:dyDescent="0.15">
      <c r="A24" s="6"/>
      <c r="B24" s="178" t="s">
        <v>41</v>
      </c>
      <c r="C24" s="178"/>
      <c r="D24" s="178"/>
      <c r="E24" s="178"/>
      <c r="F24" s="178"/>
      <c r="G24" s="5"/>
      <c r="H24" s="179">
        <f t="shared" si="4"/>
        <v>904</v>
      </c>
      <c r="I24" s="180"/>
      <c r="J24" s="180"/>
      <c r="K24" s="180"/>
      <c r="L24" s="173">
        <v>147</v>
      </c>
      <c r="M24" s="173"/>
      <c r="N24" s="173"/>
      <c r="O24" s="173"/>
      <c r="P24" s="173">
        <v>136</v>
      </c>
      <c r="Q24" s="173"/>
      <c r="R24" s="173"/>
      <c r="S24" s="173"/>
      <c r="T24" s="173">
        <v>133</v>
      </c>
      <c r="U24" s="173"/>
      <c r="V24" s="173"/>
      <c r="W24" s="173"/>
      <c r="X24" s="173">
        <v>182</v>
      </c>
      <c r="Y24" s="173"/>
      <c r="Z24" s="173"/>
      <c r="AA24" s="173"/>
      <c r="AB24" s="173">
        <v>139</v>
      </c>
      <c r="AC24" s="173"/>
      <c r="AD24" s="173"/>
      <c r="AE24" s="173"/>
      <c r="AF24" s="173">
        <v>93</v>
      </c>
      <c r="AG24" s="173"/>
      <c r="AH24" s="173"/>
      <c r="AI24" s="173"/>
      <c r="AJ24" s="173">
        <v>74</v>
      </c>
      <c r="AK24" s="173"/>
      <c r="AL24" s="173"/>
      <c r="AM24" s="173"/>
    </row>
    <row r="25" spans="1:39" ht="12" customHeight="1" x14ac:dyDescent="0.15">
      <c r="A25" s="6"/>
      <c r="B25" s="178" t="s">
        <v>42</v>
      </c>
      <c r="C25" s="178"/>
      <c r="D25" s="178"/>
      <c r="E25" s="178"/>
      <c r="F25" s="178"/>
      <c r="G25" s="5"/>
      <c r="H25" s="179">
        <f t="shared" si="4"/>
        <v>143</v>
      </c>
      <c r="I25" s="180"/>
      <c r="J25" s="180"/>
      <c r="K25" s="180"/>
      <c r="L25" s="173">
        <v>27</v>
      </c>
      <c r="M25" s="173"/>
      <c r="N25" s="173"/>
      <c r="O25" s="173"/>
      <c r="P25" s="173">
        <v>28</v>
      </c>
      <c r="Q25" s="173"/>
      <c r="R25" s="173"/>
      <c r="S25" s="173"/>
      <c r="T25" s="173">
        <v>24</v>
      </c>
      <c r="U25" s="173"/>
      <c r="V25" s="173"/>
      <c r="W25" s="173"/>
      <c r="X25" s="173">
        <v>22</v>
      </c>
      <c r="Y25" s="173"/>
      <c r="Z25" s="173"/>
      <c r="AA25" s="173"/>
      <c r="AB25" s="173">
        <v>12</v>
      </c>
      <c r="AC25" s="173"/>
      <c r="AD25" s="173"/>
      <c r="AE25" s="173"/>
      <c r="AF25" s="173">
        <v>18</v>
      </c>
      <c r="AG25" s="173"/>
      <c r="AH25" s="173"/>
      <c r="AI25" s="173"/>
      <c r="AJ25" s="173">
        <v>12</v>
      </c>
      <c r="AK25" s="173"/>
      <c r="AL25" s="173"/>
      <c r="AM25" s="173"/>
    </row>
    <row r="26" spans="1:39" ht="12" customHeight="1" x14ac:dyDescent="0.15">
      <c r="A26" s="6"/>
      <c r="B26" s="178" t="s">
        <v>43</v>
      </c>
      <c r="C26" s="178"/>
      <c r="D26" s="178"/>
      <c r="E26" s="178"/>
      <c r="F26" s="178"/>
      <c r="G26" s="5"/>
      <c r="H26" s="179">
        <f t="shared" si="4"/>
        <v>326</v>
      </c>
      <c r="I26" s="180"/>
      <c r="J26" s="180"/>
      <c r="K26" s="180"/>
      <c r="L26" s="173">
        <v>56</v>
      </c>
      <c r="M26" s="173"/>
      <c r="N26" s="173"/>
      <c r="O26" s="173"/>
      <c r="P26" s="173">
        <v>59</v>
      </c>
      <c r="Q26" s="173"/>
      <c r="R26" s="173"/>
      <c r="S26" s="173"/>
      <c r="T26" s="173">
        <v>49</v>
      </c>
      <c r="U26" s="173"/>
      <c r="V26" s="173"/>
      <c r="W26" s="173"/>
      <c r="X26" s="173">
        <v>71</v>
      </c>
      <c r="Y26" s="173"/>
      <c r="Z26" s="173"/>
      <c r="AA26" s="173"/>
      <c r="AB26" s="173">
        <v>49</v>
      </c>
      <c r="AC26" s="173"/>
      <c r="AD26" s="173"/>
      <c r="AE26" s="173"/>
      <c r="AF26" s="173">
        <v>26</v>
      </c>
      <c r="AG26" s="173"/>
      <c r="AH26" s="173"/>
      <c r="AI26" s="173"/>
      <c r="AJ26" s="173">
        <v>16</v>
      </c>
      <c r="AK26" s="173"/>
      <c r="AL26" s="173"/>
      <c r="AM26" s="173"/>
    </row>
    <row r="27" spans="1:39" ht="12" customHeight="1" x14ac:dyDescent="0.15">
      <c r="A27" s="6"/>
      <c r="B27" s="178" t="s">
        <v>44</v>
      </c>
      <c r="C27" s="178"/>
      <c r="D27" s="178"/>
      <c r="E27" s="178"/>
      <c r="F27" s="178"/>
      <c r="G27" s="5"/>
      <c r="H27" s="179">
        <f t="shared" si="4"/>
        <v>673</v>
      </c>
      <c r="I27" s="180"/>
      <c r="J27" s="180"/>
      <c r="K27" s="180"/>
      <c r="L27" s="173">
        <v>104</v>
      </c>
      <c r="M27" s="173"/>
      <c r="N27" s="173"/>
      <c r="O27" s="173"/>
      <c r="P27" s="173">
        <v>127</v>
      </c>
      <c r="Q27" s="173"/>
      <c r="R27" s="173"/>
      <c r="S27" s="173"/>
      <c r="T27" s="173">
        <v>96</v>
      </c>
      <c r="U27" s="173"/>
      <c r="V27" s="173"/>
      <c r="W27" s="173"/>
      <c r="X27" s="173">
        <v>134</v>
      </c>
      <c r="Y27" s="173"/>
      <c r="Z27" s="173"/>
      <c r="AA27" s="173"/>
      <c r="AB27" s="173">
        <v>95</v>
      </c>
      <c r="AC27" s="173"/>
      <c r="AD27" s="173"/>
      <c r="AE27" s="173"/>
      <c r="AF27" s="173">
        <v>66</v>
      </c>
      <c r="AG27" s="173"/>
      <c r="AH27" s="173"/>
      <c r="AI27" s="173"/>
      <c r="AJ27" s="173">
        <v>51</v>
      </c>
      <c r="AK27" s="173"/>
      <c r="AL27" s="173"/>
      <c r="AM27" s="173"/>
    </row>
    <row r="28" spans="1:39" ht="12" customHeight="1" x14ac:dyDescent="0.15">
      <c r="A28" s="6"/>
      <c r="B28" s="178" t="s">
        <v>45</v>
      </c>
      <c r="C28" s="178"/>
      <c r="D28" s="178"/>
      <c r="E28" s="178"/>
      <c r="F28" s="178"/>
      <c r="G28" s="5"/>
      <c r="H28" s="179">
        <f t="shared" si="4"/>
        <v>513</v>
      </c>
      <c r="I28" s="180"/>
      <c r="J28" s="180"/>
      <c r="K28" s="180"/>
      <c r="L28" s="173">
        <v>78</v>
      </c>
      <c r="M28" s="173"/>
      <c r="N28" s="173"/>
      <c r="O28" s="173"/>
      <c r="P28" s="173">
        <v>75</v>
      </c>
      <c r="Q28" s="173"/>
      <c r="R28" s="173"/>
      <c r="S28" s="173"/>
      <c r="T28" s="173">
        <v>84</v>
      </c>
      <c r="U28" s="173"/>
      <c r="V28" s="173"/>
      <c r="W28" s="173"/>
      <c r="X28" s="173">
        <v>111</v>
      </c>
      <c r="Y28" s="173"/>
      <c r="Z28" s="173"/>
      <c r="AA28" s="173"/>
      <c r="AB28" s="173">
        <v>79</v>
      </c>
      <c r="AC28" s="173"/>
      <c r="AD28" s="173"/>
      <c r="AE28" s="173"/>
      <c r="AF28" s="173">
        <v>52</v>
      </c>
      <c r="AG28" s="173"/>
      <c r="AH28" s="173"/>
      <c r="AI28" s="173"/>
      <c r="AJ28" s="173">
        <v>34</v>
      </c>
      <c r="AK28" s="173"/>
      <c r="AL28" s="173"/>
      <c r="AM28" s="173"/>
    </row>
    <row r="29" spans="1:39" ht="12" customHeight="1" x14ac:dyDescent="0.15">
      <c r="A29" s="6"/>
      <c r="B29" s="178" t="s">
        <v>46</v>
      </c>
      <c r="C29" s="178"/>
      <c r="D29" s="178"/>
      <c r="E29" s="178"/>
      <c r="F29" s="178"/>
      <c r="G29" s="5"/>
      <c r="H29" s="179">
        <f t="shared" si="4"/>
        <v>331</v>
      </c>
      <c r="I29" s="180"/>
      <c r="J29" s="180"/>
      <c r="K29" s="180"/>
      <c r="L29" s="173">
        <v>54</v>
      </c>
      <c r="M29" s="173"/>
      <c r="N29" s="173"/>
      <c r="O29" s="173"/>
      <c r="P29" s="173">
        <v>48</v>
      </c>
      <c r="Q29" s="173"/>
      <c r="R29" s="173"/>
      <c r="S29" s="173"/>
      <c r="T29" s="173">
        <v>44</v>
      </c>
      <c r="U29" s="173"/>
      <c r="V29" s="173"/>
      <c r="W29" s="173"/>
      <c r="X29" s="173">
        <v>72</v>
      </c>
      <c r="Y29" s="173"/>
      <c r="Z29" s="173"/>
      <c r="AA29" s="173"/>
      <c r="AB29" s="173">
        <v>52</v>
      </c>
      <c r="AC29" s="173"/>
      <c r="AD29" s="173"/>
      <c r="AE29" s="173"/>
      <c r="AF29" s="173">
        <v>38</v>
      </c>
      <c r="AG29" s="173"/>
      <c r="AH29" s="173"/>
      <c r="AI29" s="173"/>
      <c r="AJ29" s="173">
        <v>23</v>
      </c>
      <c r="AK29" s="173"/>
      <c r="AL29" s="173"/>
      <c r="AM29" s="173"/>
    </row>
    <row r="30" spans="1:39" ht="12" customHeight="1" x14ac:dyDescent="0.15">
      <c r="A30" s="6"/>
      <c r="B30" s="178" t="s">
        <v>47</v>
      </c>
      <c r="C30" s="178"/>
      <c r="D30" s="178"/>
      <c r="E30" s="178"/>
      <c r="F30" s="178"/>
      <c r="G30" s="5"/>
      <c r="H30" s="179">
        <f t="shared" si="4"/>
        <v>720</v>
      </c>
      <c r="I30" s="180"/>
      <c r="J30" s="180"/>
      <c r="K30" s="180"/>
      <c r="L30" s="173">
        <v>100</v>
      </c>
      <c r="M30" s="173"/>
      <c r="N30" s="173"/>
      <c r="O30" s="173"/>
      <c r="P30" s="173">
        <v>114</v>
      </c>
      <c r="Q30" s="173"/>
      <c r="R30" s="173"/>
      <c r="S30" s="173"/>
      <c r="T30" s="173">
        <v>118</v>
      </c>
      <c r="U30" s="173"/>
      <c r="V30" s="173"/>
      <c r="W30" s="173"/>
      <c r="X30" s="173">
        <v>130</v>
      </c>
      <c r="Y30" s="173"/>
      <c r="Z30" s="173"/>
      <c r="AA30" s="173"/>
      <c r="AB30" s="173">
        <v>113</v>
      </c>
      <c r="AC30" s="173"/>
      <c r="AD30" s="173"/>
      <c r="AE30" s="173"/>
      <c r="AF30" s="173">
        <v>70</v>
      </c>
      <c r="AG30" s="173"/>
      <c r="AH30" s="173"/>
      <c r="AI30" s="173"/>
      <c r="AJ30" s="173">
        <v>75</v>
      </c>
      <c r="AK30" s="173"/>
      <c r="AL30" s="173"/>
      <c r="AM30" s="173"/>
    </row>
    <row r="31" spans="1:39" ht="12" customHeight="1" x14ac:dyDescent="0.15">
      <c r="A31" s="6"/>
      <c r="B31" s="178" t="s">
        <v>48</v>
      </c>
      <c r="C31" s="178"/>
      <c r="D31" s="178"/>
      <c r="E31" s="178"/>
      <c r="F31" s="178"/>
      <c r="G31" s="5"/>
      <c r="H31" s="179">
        <f t="shared" si="4"/>
        <v>995</v>
      </c>
      <c r="I31" s="180"/>
      <c r="J31" s="180"/>
      <c r="K31" s="180"/>
      <c r="L31" s="173">
        <v>170</v>
      </c>
      <c r="M31" s="173"/>
      <c r="N31" s="173"/>
      <c r="O31" s="173"/>
      <c r="P31" s="173">
        <v>176</v>
      </c>
      <c r="Q31" s="173"/>
      <c r="R31" s="173"/>
      <c r="S31" s="173"/>
      <c r="T31" s="173">
        <v>157</v>
      </c>
      <c r="U31" s="173"/>
      <c r="V31" s="173"/>
      <c r="W31" s="173"/>
      <c r="X31" s="173">
        <v>188</v>
      </c>
      <c r="Y31" s="173"/>
      <c r="Z31" s="173"/>
      <c r="AA31" s="173"/>
      <c r="AB31" s="173">
        <v>142</v>
      </c>
      <c r="AC31" s="173"/>
      <c r="AD31" s="173"/>
      <c r="AE31" s="173"/>
      <c r="AF31" s="173">
        <v>91</v>
      </c>
      <c r="AG31" s="173"/>
      <c r="AH31" s="173"/>
      <c r="AI31" s="173"/>
      <c r="AJ31" s="173">
        <v>71</v>
      </c>
      <c r="AK31" s="173"/>
      <c r="AL31" s="173"/>
      <c r="AM31" s="173"/>
    </row>
    <row r="32" spans="1:39" ht="12" customHeight="1" x14ac:dyDescent="0.15">
      <c r="A32" s="6"/>
      <c r="B32" s="178" t="s">
        <v>49</v>
      </c>
      <c r="C32" s="178"/>
      <c r="D32" s="178"/>
      <c r="E32" s="178"/>
      <c r="F32" s="178"/>
      <c r="G32" s="5"/>
      <c r="H32" s="179">
        <f t="shared" si="4"/>
        <v>364</v>
      </c>
      <c r="I32" s="180"/>
      <c r="J32" s="180"/>
      <c r="K32" s="180"/>
      <c r="L32" s="173">
        <v>49</v>
      </c>
      <c r="M32" s="173"/>
      <c r="N32" s="173"/>
      <c r="O32" s="173"/>
      <c r="P32" s="173">
        <v>46</v>
      </c>
      <c r="Q32" s="173"/>
      <c r="R32" s="173"/>
      <c r="S32" s="173"/>
      <c r="T32" s="173">
        <v>47</v>
      </c>
      <c r="U32" s="173"/>
      <c r="V32" s="173"/>
      <c r="W32" s="173"/>
      <c r="X32" s="173">
        <v>79</v>
      </c>
      <c r="Y32" s="173"/>
      <c r="Z32" s="173"/>
      <c r="AA32" s="173"/>
      <c r="AB32" s="173">
        <v>66</v>
      </c>
      <c r="AC32" s="173"/>
      <c r="AD32" s="173"/>
      <c r="AE32" s="173"/>
      <c r="AF32" s="173">
        <v>42</v>
      </c>
      <c r="AG32" s="173"/>
      <c r="AH32" s="173"/>
      <c r="AI32" s="173"/>
      <c r="AJ32" s="173">
        <v>35</v>
      </c>
      <c r="AK32" s="173"/>
      <c r="AL32" s="173"/>
      <c r="AM32" s="173"/>
    </row>
    <row r="33" spans="1:39" ht="12" customHeight="1" x14ac:dyDescent="0.15">
      <c r="A33" s="6"/>
      <c r="B33" s="178" t="s">
        <v>50</v>
      </c>
      <c r="C33" s="178"/>
      <c r="D33" s="178"/>
      <c r="E33" s="178"/>
      <c r="F33" s="178"/>
      <c r="G33" s="5"/>
      <c r="H33" s="179">
        <f t="shared" si="4"/>
        <v>805</v>
      </c>
      <c r="I33" s="180"/>
      <c r="J33" s="180"/>
      <c r="K33" s="180"/>
      <c r="L33" s="173">
        <v>96</v>
      </c>
      <c r="M33" s="173"/>
      <c r="N33" s="173"/>
      <c r="O33" s="173"/>
      <c r="P33" s="173">
        <v>129</v>
      </c>
      <c r="Q33" s="173"/>
      <c r="R33" s="173"/>
      <c r="S33" s="173"/>
      <c r="T33" s="173">
        <v>120</v>
      </c>
      <c r="U33" s="173"/>
      <c r="V33" s="173"/>
      <c r="W33" s="173"/>
      <c r="X33" s="173">
        <v>181</v>
      </c>
      <c r="Y33" s="173"/>
      <c r="Z33" s="173"/>
      <c r="AA33" s="173"/>
      <c r="AB33" s="173">
        <v>124</v>
      </c>
      <c r="AC33" s="173"/>
      <c r="AD33" s="173"/>
      <c r="AE33" s="173"/>
      <c r="AF33" s="173">
        <v>95</v>
      </c>
      <c r="AG33" s="173"/>
      <c r="AH33" s="173"/>
      <c r="AI33" s="173"/>
      <c r="AJ33" s="173">
        <v>60</v>
      </c>
      <c r="AK33" s="173"/>
      <c r="AL33" s="173"/>
      <c r="AM33" s="173"/>
    </row>
    <row r="34" spans="1:39" ht="12" customHeight="1" x14ac:dyDescent="0.15">
      <c r="A34" s="6"/>
      <c r="B34" s="178" t="s">
        <v>51</v>
      </c>
      <c r="C34" s="178"/>
      <c r="D34" s="178"/>
      <c r="E34" s="178"/>
      <c r="F34" s="178"/>
      <c r="G34" s="5"/>
      <c r="H34" s="179">
        <f t="shared" si="4"/>
        <v>538</v>
      </c>
      <c r="I34" s="180"/>
      <c r="J34" s="180"/>
      <c r="K34" s="180"/>
      <c r="L34" s="173">
        <v>67</v>
      </c>
      <c r="M34" s="173"/>
      <c r="N34" s="173"/>
      <c r="O34" s="173"/>
      <c r="P34" s="173">
        <v>90</v>
      </c>
      <c r="Q34" s="173"/>
      <c r="R34" s="173"/>
      <c r="S34" s="173"/>
      <c r="T34" s="173">
        <v>98</v>
      </c>
      <c r="U34" s="173"/>
      <c r="V34" s="173"/>
      <c r="W34" s="173"/>
      <c r="X34" s="173">
        <v>105</v>
      </c>
      <c r="Y34" s="173"/>
      <c r="Z34" s="173"/>
      <c r="AA34" s="173"/>
      <c r="AB34" s="173">
        <v>74</v>
      </c>
      <c r="AC34" s="173"/>
      <c r="AD34" s="173"/>
      <c r="AE34" s="173"/>
      <c r="AF34" s="173">
        <v>54</v>
      </c>
      <c r="AG34" s="173"/>
      <c r="AH34" s="173"/>
      <c r="AI34" s="173"/>
      <c r="AJ34" s="173">
        <v>50</v>
      </c>
      <c r="AK34" s="173"/>
      <c r="AL34" s="173"/>
      <c r="AM34" s="173"/>
    </row>
    <row r="35" spans="1:39" ht="12" customHeight="1" x14ac:dyDescent="0.15">
      <c r="A35" s="6"/>
      <c r="B35" s="178" t="s">
        <v>52</v>
      </c>
      <c r="C35" s="178"/>
      <c r="D35" s="178"/>
      <c r="E35" s="178"/>
      <c r="F35" s="178"/>
      <c r="G35" s="5"/>
      <c r="H35" s="179">
        <f t="shared" si="4"/>
        <v>513</v>
      </c>
      <c r="I35" s="180"/>
      <c r="J35" s="180"/>
      <c r="K35" s="180"/>
      <c r="L35" s="173">
        <v>52</v>
      </c>
      <c r="M35" s="173"/>
      <c r="N35" s="173"/>
      <c r="O35" s="173"/>
      <c r="P35" s="173">
        <v>81</v>
      </c>
      <c r="Q35" s="173"/>
      <c r="R35" s="173"/>
      <c r="S35" s="173"/>
      <c r="T35" s="173">
        <v>103</v>
      </c>
      <c r="U35" s="173"/>
      <c r="V35" s="173"/>
      <c r="W35" s="173"/>
      <c r="X35" s="173">
        <v>96</v>
      </c>
      <c r="Y35" s="173"/>
      <c r="Z35" s="173"/>
      <c r="AA35" s="173"/>
      <c r="AB35" s="173">
        <v>79</v>
      </c>
      <c r="AC35" s="173"/>
      <c r="AD35" s="173"/>
      <c r="AE35" s="173"/>
      <c r="AF35" s="173">
        <v>62</v>
      </c>
      <c r="AG35" s="173"/>
      <c r="AH35" s="173"/>
      <c r="AI35" s="173"/>
      <c r="AJ35" s="173">
        <v>40</v>
      </c>
      <c r="AK35" s="173"/>
      <c r="AL35" s="173"/>
      <c r="AM35" s="173"/>
    </row>
    <row r="36" spans="1:39" ht="12" customHeight="1" x14ac:dyDescent="0.15">
      <c r="A36" s="6"/>
      <c r="B36" s="178" t="s">
        <v>53</v>
      </c>
      <c r="C36" s="178"/>
      <c r="D36" s="178"/>
      <c r="E36" s="178"/>
      <c r="F36" s="178"/>
      <c r="G36" s="5"/>
      <c r="H36" s="179">
        <f t="shared" si="4"/>
        <v>230</v>
      </c>
      <c r="I36" s="180"/>
      <c r="J36" s="180"/>
      <c r="K36" s="180"/>
      <c r="L36" s="173">
        <v>16</v>
      </c>
      <c r="M36" s="173"/>
      <c r="N36" s="173"/>
      <c r="O36" s="173"/>
      <c r="P36" s="173">
        <v>31</v>
      </c>
      <c r="Q36" s="173"/>
      <c r="R36" s="173"/>
      <c r="S36" s="173"/>
      <c r="T36" s="173">
        <v>31</v>
      </c>
      <c r="U36" s="173"/>
      <c r="V36" s="173"/>
      <c r="W36" s="173"/>
      <c r="X36" s="173">
        <v>49</v>
      </c>
      <c r="Y36" s="173"/>
      <c r="Z36" s="173"/>
      <c r="AA36" s="173"/>
      <c r="AB36" s="173">
        <v>46</v>
      </c>
      <c r="AC36" s="173"/>
      <c r="AD36" s="173"/>
      <c r="AE36" s="173"/>
      <c r="AF36" s="173">
        <v>28</v>
      </c>
      <c r="AG36" s="173"/>
      <c r="AH36" s="173"/>
      <c r="AI36" s="173"/>
      <c r="AJ36" s="173">
        <v>29</v>
      </c>
      <c r="AK36" s="173"/>
      <c r="AL36" s="173"/>
      <c r="AM36" s="173"/>
    </row>
    <row r="37" spans="1:39" ht="12" customHeight="1" x14ac:dyDescent="0.15">
      <c r="A37" s="6"/>
      <c r="B37" s="178" t="s">
        <v>54</v>
      </c>
      <c r="C37" s="178"/>
      <c r="D37" s="178"/>
      <c r="E37" s="178"/>
      <c r="F37" s="178"/>
      <c r="G37" s="5"/>
      <c r="H37" s="179">
        <f t="shared" si="4"/>
        <v>524</v>
      </c>
      <c r="I37" s="180"/>
      <c r="J37" s="180"/>
      <c r="K37" s="180"/>
      <c r="L37" s="173">
        <v>56</v>
      </c>
      <c r="M37" s="173"/>
      <c r="N37" s="173"/>
      <c r="O37" s="173"/>
      <c r="P37" s="173">
        <v>68</v>
      </c>
      <c r="Q37" s="173"/>
      <c r="R37" s="173"/>
      <c r="S37" s="173"/>
      <c r="T37" s="173">
        <v>78</v>
      </c>
      <c r="U37" s="173"/>
      <c r="V37" s="173"/>
      <c r="W37" s="173"/>
      <c r="X37" s="173">
        <v>108</v>
      </c>
      <c r="Y37" s="173"/>
      <c r="Z37" s="173"/>
      <c r="AA37" s="173"/>
      <c r="AB37" s="173">
        <v>97</v>
      </c>
      <c r="AC37" s="173"/>
      <c r="AD37" s="173"/>
      <c r="AE37" s="173"/>
      <c r="AF37" s="173">
        <v>58</v>
      </c>
      <c r="AG37" s="173"/>
      <c r="AH37" s="173"/>
      <c r="AI37" s="173"/>
      <c r="AJ37" s="173">
        <v>59</v>
      </c>
      <c r="AK37" s="173"/>
      <c r="AL37" s="173"/>
      <c r="AM37" s="173"/>
    </row>
    <row r="38" spans="1:39" ht="12" customHeight="1" x14ac:dyDescent="0.15">
      <c r="A38" s="6"/>
      <c r="B38" s="178" t="s">
        <v>55</v>
      </c>
      <c r="C38" s="178"/>
      <c r="D38" s="178"/>
      <c r="E38" s="178"/>
      <c r="F38" s="178"/>
      <c r="G38" s="5"/>
      <c r="H38" s="179">
        <f t="shared" si="4"/>
        <v>193</v>
      </c>
      <c r="I38" s="180"/>
      <c r="J38" s="180"/>
      <c r="K38" s="180"/>
      <c r="L38" s="173">
        <v>17</v>
      </c>
      <c r="M38" s="173"/>
      <c r="N38" s="173"/>
      <c r="O38" s="173"/>
      <c r="P38" s="173">
        <v>29</v>
      </c>
      <c r="Q38" s="173"/>
      <c r="R38" s="173"/>
      <c r="S38" s="173"/>
      <c r="T38" s="173">
        <v>27</v>
      </c>
      <c r="U38" s="173"/>
      <c r="V38" s="173"/>
      <c r="W38" s="173"/>
      <c r="X38" s="173">
        <v>57</v>
      </c>
      <c r="Y38" s="173"/>
      <c r="Z38" s="173"/>
      <c r="AA38" s="173"/>
      <c r="AB38" s="173">
        <v>30</v>
      </c>
      <c r="AC38" s="173"/>
      <c r="AD38" s="173"/>
      <c r="AE38" s="173"/>
      <c r="AF38" s="173">
        <v>16</v>
      </c>
      <c r="AG38" s="173"/>
      <c r="AH38" s="173"/>
      <c r="AI38" s="173"/>
      <c r="AJ38" s="173">
        <v>17</v>
      </c>
      <c r="AK38" s="173"/>
      <c r="AL38" s="173"/>
      <c r="AM38" s="173"/>
    </row>
    <row r="39" spans="1:39" ht="12" customHeight="1" x14ac:dyDescent="0.15">
      <c r="A39" s="6"/>
      <c r="B39" s="178" t="s">
        <v>56</v>
      </c>
      <c r="C39" s="178"/>
      <c r="D39" s="178"/>
      <c r="E39" s="178"/>
      <c r="F39" s="178"/>
      <c r="G39" s="5"/>
      <c r="H39" s="179">
        <f t="shared" si="4"/>
        <v>241</v>
      </c>
      <c r="I39" s="180"/>
      <c r="J39" s="180"/>
      <c r="K39" s="180"/>
      <c r="L39" s="173">
        <v>24</v>
      </c>
      <c r="M39" s="173"/>
      <c r="N39" s="173"/>
      <c r="O39" s="173"/>
      <c r="P39" s="173">
        <v>29</v>
      </c>
      <c r="Q39" s="173"/>
      <c r="R39" s="173"/>
      <c r="S39" s="173"/>
      <c r="T39" s="173">
        <v>39</v>
      </c>
      <c r="U39" s="173"/>
      <c r="V39" s="173"/>
      <c r="W39" s="173"/>
      <c r="X39" s="173">
        <v>50</v>
      </c>
      <c r="Y39" s="173"/>
      <c r="Z39" s="173"/>
      <c r="AA39" s="173"/>
      <c r="AB39" s="173">
        <v>39</v>
      </c>
      <c r="AC39" s="173"/>
      <c r="AD39" s="173"/>
      <c r="AE39" s="173"/>
      <c r="AF39" s="173">
        <v>40</v>
      </c>
      <c r="AG39" s="173"/>
      <c r="AH39" s="173"/>
      <c r="AI39" s="173"/>
      <c r="AJ39" s="173">
        <v>20</v>
      </c>
      <c r="AK39" s="173"/>
      <c r="AL39" s="173"/>
      <c r="AM39" s="173"/>
    </row>
    <row r="40" spans="1:39" ht="12" customHeight="1" x14ac:dyDescent="0.15">
      <c r="A40" s="6"/>
      <c r="B40" s="178" t="s">
        <v>57</v>
      </c>
      <c r="C40" s="178"/>
      <c r="D40" s="178"/>
      <c r="E40" s="178"/>
      <c r="F40" s="178"/>
      <c r="G40" s="5"/>
      <c r="H40" s="179">
        <f t="shared" si="4"/>
        <v>460</v>
      </c>
      <c r="I40" s="180"/>
      <c r="J40" s="180"/>
      <c r="K40" s="180"/>
      <c r="L40" s="173">
        <v>59</v>
      </c>
      <c r="M40" s="173"/>
      <c r="N40" s="173"/>
      <c r="O40" s="173"/>
      <c r="P40" s="173">
        <v>89</v>
      </c>
      <c r="Q40" s="173"/>
      <c r="R40" s="173"/>
      <c r="S40" s="173"/>
      <c r="T40" s="173">
        <v>64</v>
      </c>
      <c r="U40" s="173"/>
      <c r="V40" s="173"/>
      <c r="W40" s="173"/>
      <c r="X40" s="173">
        <v>96</v>
      </c>
      <c r="Y40" s="173"/>
      <c r="Z40" s="173"/>
      <c r="AA40" s="173"/>
      <c r="AB40" s="173">
        <v>60</v>
      </c>
      <c r="AC40" s="173"/>
      <c r="AD40" s="173"/>
      <c r="AE40" s="173"/>
      <c r="AF40" s="173">
        <v>51</v>
      </c>
      <c r="AG40" s="173"/>
      <c r="AH40" s="173"/>
      <c r="AI40" s="173"/>
      <c r="AJ40" s="173">
        <v>41</v>
      </c>
      <c r="AK40" s="173"/>
      <c r="AL40" s="173"/>
      <c r="AM40" s="173"/>
    </row>
    <row r="41" spans="1:39" ht="12" customHeight="1" x14ac:dyDescent="0.15">
      <c r="A41" s="6"/>
      <c r="B41" s="178" t="s">
        <v>58</v>
      </c>
      <c r="C41" s="178"/>
      <c r="D41" s="178"/>
      <c r="E41" s="178"/>
      <c r="F41" s="178"/>
      <c r="G41" s="5"/>
      <c r="H41" s="179">
        <f t="shared" si="4"/>
        <v>778</v>
      </c>
      <c r="I41" s="180"/>
      <c r="J41" s="180"/>
      <c r="K41" s="180"/>
      <c r="L41" s="173">
        <v>107</v>
      </c>
      <c r="M41" s="173"/>
      <c r="N41" s="173"/>
      <c r="O41" s="173"/>
      <c r="P41" s="173">
        <v>146</v>
      </c>
      <c r="Q41" s="173"/>
      <c r="R41" s="173"/>
      <c r="S41" s="173"/>
      <c r="T41" s="173">
        <v>117</v>
      </c>
      <c r="U41" s="173"/>
      <c r="V41" s="173"/>
      <c r="W41" s="173"/>
      <c r="X41" s="173">
        <v>158</v>
      </c>
      <c r="Y41" s="173"/>
      <c r="Z41" s="173"/>
      <c r="AA41" s="173"/>
      <c r="AB41" s="173">
        <v>95</v>
      </c>
      <c r="AC41" s="173"/>
      <c r="AD41" s="173"/>
      <c r="AE41" s="173"/>
      <c r="AF41" s="173">
        <v>84</v>
      </c>
      <c r="AG41" s="173"/>
      <c r="AH41" s="173"/>
      <c r="AI41" s="173"/>
      <c r="AJ41" s="173">
        <v>71</v>
      </c>
      <c r="AK41" s="173"/>
      <c r="AL41" s="173"/>
      <c r="AM41" s="173"/>
    </row>
    <row r="42" spans="1:39" ht="12" customHeight="1" x14ac:dyDescent="0.15">
      <c r="A42" s="6"/>
      <c r="B42" s="178" t="s">
        <v>10</v>
      </c>
      <c r="C42" s="178"/>
      <c r="D42" s="178"/>
      <c r="E42" s="178"/>
      <c r="F42" s="178"/>
      <c r="G42" s="5"/>
      <c r="H42" s="179">
        <f t="shared" si="4"/>
        <v>517</v>
      </c>
      <c r="I42" s="180"/>
      <c r="J42" s="180"/>
      <c r="K42" s="180"/>
      <c r="L42" s="173">
        <v>66</v>
      </c>
      <c r="M42" s="173"/>
      <c r="N42" s="173"/>
      <c r="O42" s="173"/>
      <c r="P42" s="173">
        <v>84</v>
      </c>
      <c r="Q42" s="173"/>
      <c r="R42" s="173"/>
      <c r="S42" s="173"/>
      <c r="T42" s="173">
        <v>76</v>
      </c>
      <c r="U42" s="173"/>
      <c r="V42" s="173"/>
      <c r="W42" s="173"/>
      <c r="X42" s="173">
        <v>109</v>
      </c>
      <c r="Y42" s="173"/>
      <c r="Z42" s="173"/>
      <c r="AA42" s="173"/>
      <c r="AB42" s="173">
        <v>78</v>
      </c>
      <c r="AC42" s="173"/>
      <c r="AD42" s="173"/>
      <c r="AE42" s="173"/>
      <c r="AF42" s="173">
        <v>61</v>
      </c>
      <c r="AG42" s="173"/>
      <c r="AH42" s="173"/>
      <c r="AI42" s="173"/>
      <c r="AJ42" s="173">
        <v>43</v>
      </c>
      <c r="AK42" s="173"/>
      <c r="AL42" s="173"/>
      <c r="AM42" s="173"/>
    </row>
    <row r="43" spans="1:39" ht="12" customHeight="1" x14ac:dyDescent="0.15">
      <c r="A43" s="6"/>
      <c r="B43" s="178" t="s">
        <v>59</v>
      </c>
      <c r="C43" s="178"/>
      <c r="D43" s="178"/>
      <c r="E43" s="178"/>
      <c r="F43" s="178"/>
      <c r="G43" s="5"/>
      <c r="H43" s="179">
        <f t="shared" si="4"/>
        <v>397</v>
      </c>
      <c r="I43" s="180"/>
      <c r="J43" s="180"/>
      <c r="K43" s="180"/>
      <c r="L43" s="173">
        <v>51</v>
      </c>
      <c r="M43" s="173"/>
      <c r="N43" s="173"/>
      <c r="O43" s="173"/>
      <c r="P43" s="173">
        <v>62</v>
      </c>
      <c r="Q43" s="173"/>
      <c r="R43" s="173"/>
      <c r="S43" s="173"/>
      <c r="T43" s="173">
        <v>57</v>
      </c>
      <c r="U43" s="173"/>
      <c r="V43" s="173"/>
      <c r="W43" s="173"/>
      <c r="X43" s="173">
        <v>76</v>
      </c>
      <c r="Y43" s="173"/>
      <c r="Z43" s="173"/>
      <c r="AA43" s="173"/>
      <c r="AB43" s="173">
        <v>67</v>
      </c>
      <c r="AC43" s="173"/>
      <c r="AD43" s="173"/>
      <c r="AE43" s="173"/>
      <c r="AF43" s="173">
        <v>52</v>
      </c>
      <c r="AG43" s="173"/>
      <c r="AH43" s="173"/>
      <c r="AI43" s="173"/>
      <c r="AJ43" s="173">
        <v>32</v>
      </c>
      <c r="AK43" s="173"/>
      <c r="AL43" s="173"/>
      <c r="AM43" s="173"/>
    </row>
    <row r="44" spans="1:39" ht="12" customHeight="1" thickBot="1" x14ac:dyDescent="0.2">
      <c r="A44" s="34"/>
      <c r="B44" s="174" t="s">
        <v>85</v>
      </c>
      <c r="C44" s="174"/>
      <c r="D44" s="174"/>
      <c r="E44" s="174"/>
      <c r="F44" s="174"/>
      <c r="G44" s="2"/>
      <c r="H44" s="175">
        <f t="shared" si="4"/>
        <v>192</v>
      </c>
      <c r="I44" s="176"/>
      <c r="J44" s="176"/>
      <c r="K44" s="176"/>
      <c r="L44" s="177">
        <v>20</v>
      </c>
      <c r="M44" s="177"/>
      <c r="N44" s="177"/>
      <c r="O44" s="177"/>
      <c r="P44" s="177">
        <v>12</v>
      </c>
      <c r="Q44" s="177"/>
      <c r="R44" s="177"/>
      <c r="S44" s="177"/>
      <c r="T44" s="177">
        <v>35</v>
      </c>
      <c r="U44" s="177"/>
      <c r="V44" s="177"/>
      <c r="W44" s="177"/>
      <c r="X44" s="177">
        <v>30</v>
      </c>
      <c r="Y44" s="177"/>
      <c r="Z44" s="177"/>
      <c r="AA44" s="177"/>
      <c r="AB44" s="177">
        <v>32</v>
      </c>
      <c r="AC44" s="177"/>
      <c r="AD44" s="177"/>
      <c r="AE44" s="177"/>
      <c r="AF44" s="177">
        <v>40</v>
      </c>
      <c r="AG44" s="177"/>
      <c r="AH44" s="177"/>
      <c r="AI44" s="177"/>
      <c r="AJ44" s="177">
        <v>23</v>
      </c>
      <c r="AK44" s="177"/>
      <c r="AL44" s="177"/>
      <c r="AM44" s="177"/>
    </row>
    <row r="45" spans="1:39" x14ac:dyDescent="0.15">
      <c r="A45" s="90" t="s">
        <v>16</v>
      </c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</row>
    <row r="46" spans="1:39" x14ac:dyDescent="0.1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</row>
    <row r="47" spans="1:39" ht="15" thickBot="1" x14ac:dyDescent="0.2">
      <c r="A47" s="135" t="s">
        <v>139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2"/>
      <c r="W47" s="2"/>
      <c r="X47" s="2"/>
      <c r="Y47" s="2"/>
      <c r="Z47" s="2"/>
      <c r="AA47" s="136" t="s">
        <v>101</v>
      </c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</row>
    <row r="48" spans="1:39" ht="13.5" customHeight="1" x14ac:dyDescent="0.15">
      <c r="A48" s="181" t="s">
        <v>0</v>
      </c>
      <c r="B48" s="181"/>
      <c r="C48" s="181"/>
      <c r="D48" s="181"/>
      <c r="E48" s="181"/>
      <c r="F48" s="181"/>
      <c r="G48" s="181"/>
      <c r="H48" s="181"/>
      <c r="I48" s="182"/>
      <c r="J48" s="91" t="s">
        <v>9</v>
      </c>
      <c r="K48" s="92"/>
      <c r="L48" s="92"/>
      <c r="M48" s="92"/>
      <c r="N48" s="92"/>
      <c r="O48" s="92"/>
      <c r="P48" s="91" t="s">
        <v>12</v>
      </c>
      <c r="Q48" s="92"/>
      <c r="R48" s="92"/>
      <c r="S48" s="92"/>
      <c r="T48" s="92"/>
      <c r="U48" s="92"/>
      <c r="V48" s="91" t="s">
        <v>13</v>
      </c>
      <c r="W48" s="92"/>
      <c r="X48" s="92"/>
      <c r="Y48" s="92"/>
      <c r="Z48" s="92"/>
      <c r="AA48" s="92"/>
      <c r="AB48" s="91" t="s">
        <v>14</v>
      </c>
      <c r="AC48" s="92"/>
      <c r="AD48" s="92"/>
      <c r="AE48" s="92"/>
      <c r="AF48" s="92"/>
      <c r="AG48" s="92"/>
      <c r="AH48" s="91" t="s">
        <v>15</v>
      </c>
      <c r="AI48" s="92"/>
      <c r="AJ48" s="92"/>
      <c r="AK48" s="92"/>
      <c r="AL48" s="92"/>
      <c r="AM48" s="92"/>
    </row>
    <row r="49" spans="1:39" ht="12.75" customHeight="1" x14ac:dyDescent="0.15">
      <c r="A49" s="19" t="s">
        <v>109</v>
      </c>
      <c r="B49" s="48"/>
      <c r="C49" s="48"/>
      <c r="D49" s="48"/>
      <c r="E49" s="48"/>
      <c r="F49" s="48"/>
      <c r="G49" s="19"/>
      <c r="H49" s="19"/>
      <c r="I49" s="19"/>
      <c r="J49" s="183">
        <f>SUM(P49:AM49)</f>
        <v>15075</v>
      </c>
      <c r="K49" s="184"/>
      <c r="L49" s="184"/>
      <c r="M49" s="184"/>
      <c r="N49" s="184"/>
      <c r="O49" s="184"/>
      <c r="P49" s="185">
        <f>SUM(P50:U61)</f>
        <v>3469</v>
      </c>
      <c r="Q49" s="185"/>
      <c r="R49" s="185"/>
      <c r="S49" s="185"/>
      <c r="T49" s="185"/>
      <c r="U49" s="185"/>
      <c r="V49" s="185">
        <f t="shared" ref="V49" si="5">SUM(V50:AA61)</f>
        <v>9550</v>
      </c>
      <c r="W49" s="185"/>
      <c r="X49" s="185"/>
      <c r="Y49" s="185"/>
      <c r="Z49" s="185"/>
      <c r="AA49" s="185"/>
      <c r="AB49" s="185">
        <f t="shared" ref="AB49" si="6">SUM(AB50:AG61)</f>
        <v>200</v>
      </c>
      <c r="AC49" s="185"/>
      <c r="AD49" s="185"/>
      <c r="AE49" s="185"/>
      <c r="AF49" s="185"/>
      <c r="AG49" s="185"/>
      <c r="AH49" s="185">
        <f t="shared" ref="AH49" si="7">SUM(AH50:AM61)</f>
        <v>1856</v>
      </c>
      <c r="AI49" s="185"/>
      <c r="AJ49" s="185"/>
      <c r="AK49" s="185"/>
      <c r="AL49" s="185"/>
      <c r="AM49" s="185"/>
    </row>
    <row r="50" spans="1:39" ht="12.75" customHeight="1" x14ac:dyDescent="0.15">
      <c r="A50" s="16"/>
      <c r="B50" s="186" t="s">
        <v>157</v>
      </c>
      <c r="C50" s="186"/>
      <c r="D50" s="186"/>
      <c r="E50" s="186"/>
      <c r="F50" s="186">
        <v>4</v>
      </c>
      <c r="G50" s="186"/>
      <c r="H50" s="17" t="s">
        <v>11</v>
      </c>
      <c r="I50" s="16"/>
      <c r="J50" s="187">
        <f t="shared" ref="J50:J61" si="8">SUM(P50:AM50)</f>
        <v>1273</v>
      </c>
      <c r="K50" s="185"/>
      <c r="L50" s="185"/>
      <c r="M50" s="185"/>
      <c r="N50" s="185"/>
      <c r="O50" s="185"/>
      <c r="P50" s="185">
        <v>281</v>
      </c>
      <c r="Q50" s="185"/>
      <c r="R50" s="185"/>
      <c r="S50" s="185"/>
      <c r="T50" s="185"/>
      <c r="U50" s="185"/>
      <c r="V50" s="185">
        <v>824</v>
      </c>
      <c r="W50" s="185"/>
      <c r="X50" s="185"/>
      <c r="Y50" s="185"/>
      <c r="Z50" s="185"/>
      <c r="AA50" s="185"/>
      <c r="AB50" s="185">
        <v>20</v>
      </c>
      <c r="AC50" s="185"/>
      <c r="AD50" s="185"/>
      <c r="AE50" s="185"/>
      <c r="AF50" s="185"/>
      <c r="AG50" s="185"/>
      <c r="AH50" s="185">
        <v>148</v>
      </c>
      <c r="AI50" s="185"/>
      <c r="AJ50" s="185"/>
      <c r="AK50" s="185"/>
      <c r="AL50" s="185"/>
      <c r="AM50" s="185"/>
    </row>
    <row r="51" spans="1:39" ht="12.75" customHeight="1" x14ac:dyDescent="0.15">
      <c r="A51" s="16"/>
      <c r="B51" s="16"/>
      <c r="C51" s="16"/>
      <c r="D51" s="16"/>
      <c r="E51" s="16"/>
      <c r="F51" s="186">
        <v>5</v>
      </c>
      <c r="G51" s="186"/>
      <c r="H51" s="16"/>
      <c r="I51" s="16"/>
      <c r="J51" s="187">
        <f t="shared" si="8"/>
        <v>1261</v>
      </c>
      <c r="K51" s="185"/>
      <c r="L51" s="185"/>
      <c r="M51" s="185"/>
      <c r="N51" s="185"/>
      <c r="O51" s="185"/>
      <c r="P51" s="185">
        <v>271</v>
      </c>
      <c r="Q51" s="185"/>
      <c r="R51" s="185"/>
      <c r="S51" s="185"/>
      <c r="T51" s="185"/>
      <c r="U51" s="185"/>
      <c r="V51" s="185">
        <v>811</v>
      </c>
      <c r="W51" s="185"/>
      <c r="X51" s="185"/>
      <c r="Y51" s="185"/>
      <c r="Z51" s="185"/>
      <c r="AA51" s="185"/>
      <c r="AB51" s="185">
        <v>17</v>
      </c>
      <c r="AC51" s="185"/>
      <c r="AD51" s="185"/>
      <c r="AE51" s="185"/>
      <c r="AF51" s="185"/>
      <c r="AG51" s="185"/>
      <c r="AH51" s="185">
        <v>162</v>
      </c>
      <c r="AI51" s="185"/>
      <c r="AJ51" s="185"/>
      <c r="AK51" s="185"/>
      <c r="AL51" s="185"/>
      <c r="AM51" s="185"/>
    </row>
    <row r="52" spans="1:39" ht="12.75" customHeight="1" x14ac:dyDescent="0.15">
      <c r="A52" s="16"/>
      <c r="B52" s="16"/>
      <c r="C52" s="16"/>
      <c r="D52" s="16"/>
      <c r="E52" s="16"/>
      <c r="F52" s="186">
        <v>6</v>
      </c>
      <c r="G52" s="186"/>
      <c r="H52" s="16"/>
      <c r="I52" s="16"/>
      <c r="J52" s="187">
        <f t="shared" si="8"/>
        <v>1278</v>
      </c>
      <c r="K52" s="185"/>
      <c r="L52" s="185"/>
      <c r="M52" s="185"/>
      <c r="N52" s="185"/>
      <c r="O52" s="185"/>
      <c r="P52" s="185">
        <v>294</v>
      </c>
      <c r="Q52" s="185"/>
      <c r="R52" s="185"/>
      <c r="S52" s="185"/>
      <c r="T52" s="185"/>
      <c r="U52" s="185"/>
      <c r="V52" s="185">
        <v>828</v>
      </c>
      <c r="W52" s="185"/>
      <c r="X52" s="185"/>
      <c r="Y52" s="185"/>
      <c r="Z52" s="185"/>
      <c r="AA52" s="185"/>
      <c r="AB52" s="185">
        <v>19</v>
      </c>
      <c r="AC52" s="185"/>
      <c r="AD52" s="185"/>
      <c r="AE52" s="185"/>
      <c r="AF52" s="185"/>
      <c r="AG52" s="185"/>
      <c r="AH52" s="185">
        <v>137</v>
      </c>
      <c r="AI52" s="185"/>
      <c r="AJ52" s="185"/>
      <c r="AK52" s="185"/>
      <c r="AL52" s="185"/>
      <c r="AM52" s="185"/>
    </row>
    <row r="53" spans="1:39" ht="12.75" customHeight="1" x14ac:dyDescent="0.15">
      <c r="A53" s="16"/>
      <c r="B53" s="16"/>
      <c r="C53" s="16"/>
      <c r="D53" s="16"/>
      <c r="E53" s="16"/>
      <c r="F53" s="186">
        <v>7</v>
      </c>
      <c r="G53" s="186"/>
      <c r="H53" s="16"/>
      <c r="I53" s="16"/>
      <c r="J53" s="187">
        <f t="shared" si="8"/>
        <v>1292</v>
      </c>
      <c r="K53" s="185"/>
      <c r="L53" s="185"/>
      <c r="M53" s="185"/>
      <c r="N53" s="185"/>
      <c r="O53" s="185"/>
      <c r="P53" s="185">
        <v>275</v>
      </c>
      <c r="Q53" s="185"/>
      <c r="R53" s="185"/>
      <c r="S53" s="185"/>
      <c r="T53" s="185"/>
      <c r="U53" s="185"/>
      <c r="V53" s="185">
        <v>864</v>
      </c>
      <c r="W53" s="185"/>
      <c r="X53" s="185"/>
      <c r="Y53" s="185"/>
      <c r="Z53" s="185"/>
      <c r="AA53" s="185"/>
      <c r="AB53" s="185">
        <v>13</v>
      </c>
      <c r="AC53" s="185"/>
      <c r="AD53" s="185"/>
      <c r="AE53" s="185"/>
      <c r="AF53" s="185"/>
      <c r="AG53" s="185"/>
      <c r="AH53" s="185">
        <v>140</v>
      </c>
      <c r="AI53" s="185"/>
      <c r="AJ53" s="185"/>
      <c r="AK53" s="185"/>
      <c r="AL53" s="185"/>
      <c r="AM53" s="185"/>
    </row>
    <row r="54" spans="1:39" ht="12.75" customHeight="1" x14ac:dyDescent="0.15">
      <c r="A54" s="16"/>
      <c r="B54" s="16"/>
      <c r="C54" s="16"/>
      <c r="D54" s="16"/>
      <c r="E54" s="16"/>
      <c r="F54" s="186">
        <v>8</v>
      </c>
      <c r="G54" s="186"/>
      <c r="H54" s="16"/>
      <c r="I54" s="16"/>
      <c r="J54" s="187">
        <f t="shared" si="8"/>
        <v>1256</v>
      </c>
      <c r="K54" s="185"/>
      <c r="L54" s="185"/>
      <c r="M54" s="185"/>
      <c r="N54" s="185"/>
      <c r="O54" s="185"/>
      <c r="P54" s="185">
        <v>290</v>
      </c>
      <c r="Q54" s="185"/>
      <c r="R54" s="185"/>
      <c r="S54" s="185"/>
      <c r="T54" s="185"/>
      <c r="U54" s="185"/>
      <c r="V54" s="185">
        <v>803</v>
      </c>
      <c r="W54" s="185"/>
      <c r="X54" s="185"/>
      <c r="Y54" s="185"/>
      <c r="Z54" s="185"/>
      <c r="AA54" s="185"/>
      <c r="AB54" s="185">
        <v>11</v>
      </c>
      <c r="AC54" s="185"/>
      <c r="AD54" s="185"/>
      <c r="AE54" s="185"/>
      <c r="AF54" s="185"/>
      <c r="AG54" s="185"/>
      <c r="AH54" s="185">
        <v>152</v>
      </c>
      <c r="AI54" s="185"/>
      <c r="AJ54" s="185"/>
      <c r="AK54" s="185"/>
      <c r="AL54" s="185"/>
      <c r="AM54" s="185"/>
    </row>
    <row r="55" spans="1:39" ht="12.75" customHeight="1" x14ac:dyDescent="0.15">
      <c r="A55" s="16"/>
      <c r="B55" s="16"/>
      <c r="C55" s="16"/>
      <c r="D55" s="16"/>
      <c r="E55" s="16"/>
      <c r="F55" s="186">
        <v>9</v>
      </c>
      <c r="G55" s="186"/>
      <c r="H55" s="16"/>
      <c r="I55" s="16"/>
      <c r="J55" s="187">
        <f t="shared" si="8"/>
        <v>1219</v>
      </c>
      <c r="K55" s="185"/>
      <c r="L55" s="185"/>
      <c r="M55" s="185"/>
      <c r="N55" s="185"/>
      <c r="O55" s="185"/>
      <c r="P55" s="185">
        <v>321</v>
      </c>
      <c r="Q55" s="185"/>
      <c r="R55" s="185"/>
      <c r="S55" s="185"/>
      <c r="T55" s="185"/>
      <c r="U55" s="185"/>
      <c r="V55" s="185">
        <v>733</v>
      </c>
      <c r="W55" s="185"/>
      <c r="X55" s="185"/>
      <c r="Y55" s="185"/>
      <c r="Z55" s="185"/>
      <c r="AA55" s="185"/>
      <c r="AB55" s="185">
        <v>8</v>
      </c>
      <c r="AC55" s="185"/>
      <c r="AD55" s="185"/>
      <c r="AE55" s="185"/>
      <c r="AF55" s="185"/>
      <c r="AG55" s="185"/>
      <c r="AH55" s="185">
        <v>157</v>
      </c>
      <c r="AI55" s="185"/>
      <c r="AJ55" s="185"/>
      <c r="AK55" s="185"/>
      <c r="AL55" s="185"/>
      <c r="AM55" s="185"/>
    </row>
    <row r="56" spans="1:39" ht="12.75" customHeight="1" x14ac:dyDescent="0.15">
      <c r="A56" s="16"/>
      <c r="B56" s="16"/>
      <c r="C56" s="16"/>
      <c r="D56" s="16"/>
      <c r="E56" s="16"/>
      <c r="F56" s="186">
        <v>10</v>
      </c>
      <c r="G56" s="186"/>
      <c r="H56" s="16"/>
      <c r="I56" s="16"/>
      <c r="J56" s="187">
        <f t="shared" si="8"/>
        <v>1245</v>
      </c>
      <c r="K56" s="185"/>
      <c r="L56" s="185"/>
      <c r="M56" s="185"/>
      <c r="N56" s="185"/>
      <c r="O56" s="185"/>
      <c r="P56" s="185">
        <v>294</v>
      </c>
      <c r="Q56" s="185"/>
      <c r="R56" s="185"/>
      <c r="S56" s="185"/>
      <c r="T56" s="185"/>
      <c r="U56" s="185"/>
      <c r="V56" s="185">
        <v>775</v>
      </c>
      <c r="W56" s="185"/>
      <c r="X56" s="185"/>
      <c r="Y56" s="185"/>
      <c r="Z56" s="185"/>
      <c r="AA56" s="185"/>
      <c r="AB56" s="185">
        <v>23</v>
      </c>
      <c r="AC56" s="185"/>
      <c r="AD56" s="185"/>
      <c r="AE56" s="185"/>
      <c r="AF56" s="185"/>
      <c r="AG56" s="185"/>
      <c r="AH56" s="185">
        <v>153</v>
      </c>
      <c r="AI56" s="185"/>
      <c r="AJ56" s="185"/>
      <c r="AK56" s="185"/>
      <c r="AL56" s="185"/>
      <c r="AM56" s="185"/>
    </row>
    <row r="57" spans="1:39" ht="12.75" customHeight="1" x14ac:dyDescent="0.15">
      <c r="A57" s="16"/>
      <c r="B57" s="16"/>
      <c r="C57" s="16"/>
      <c r="D57" s="16"/>
      <c r="E57" s="16"/>
      <c r="F57" s="186">
        <v>11</v>
      </c>
      <c r="G57" s="186"/>
      <c r="H57" s="16"/>
      <c r="I57" s="16"/>
      <c r="J57" s="187">
        <f t="shared" si="8"/>
        <v>1206</v>
      </c>
      <c r="K57" s="185"/>
      <c r="L57" s="185"/>
      <c r="M57" s="185"/>
      <c r="N57" s="185"/>
      <c r="O57" s="185"/>
      <c r="P57" s="185">
        <v>291</v>
      </c>
      <c r="Q57" s="185"/>
      <c r="R57" s="185"/>
      <c r="S57" s="185"/>
      <c r="T57" s="185"/>
      <c r="U57" s="185"/>
      <c r="V57" s="185">
        <v>744</v>
      </c>
      <c r="W57" s="185"/>
      <c r="X57" s="185"/>
      <c r="Y57" s="185"/>
      <c r="Z57" s="185"/>
      <c r="AA57" s="185"/>
      <c r="AB57" s="185">
        <v>23</v>
      </c>
      <c r="AC57" s="185"/>
      <c r="AD57" s="185"/>
      <c r="AE57" s="185"/>
      <c r="AF57" s="185"/>
      <c r="AG57" s="185"/>
      <c r="AH57" s="185">
        <v>148</v>
      </c>
      <c r="AI57" s="185"/>
      <c r="AJ57" s="185"/>
      <c r="AK57" s="185"/>
      <c r="AL57" s="185"/>
      <c r="AM57" s="185"/>
    </row>
    <row r="58" spans="1:39" ht="12.75" customHeight="1" x14ac:dyDescent="0.15">
      <c r="A58" s="16"/>
      <c r="B58" s="16"/>
      <c r="C58" s="16"/>
      <c r="D58" s="16"/>
      <c r="E58" s="16"/>
      <c r="F58" s="186">
        <v>12</v>
      </c>
      <c r="G58" s="186"/>
      <c r="H58" s="16"/>
      <c r="I58" s="16"/>
      <c r="J58" s="187">
        <f t="shared" si="8"/>
        <v>1276</v>
      </c>
      <c r="K58" s="185"/>
      <c r="L58" s="185"/>
      <c r="M58" s="185"/>
      <c r="N58" s="185"/>
      <c r="O58" s="185"/>
      <c r="P58" s="185">
        <v>260</v>
      </c>
      <c r="Q58" s="185"/>
      <c r="R58" s="185"/>
      <c r="S58" s="185"/>
      <c r="T58" s="185"/>
      <c r="U58" s="185"/>
      <c r="V58" s="185">
        <v>854</v>
      </c>
      <c r="W58" s="185"/>
      <c r="X58" s="185"/>
      <c r="Y58" s="185"/>
      <c r="Z58" s="185"/>
      <c r="AA58" s="185"/>
      <c r="AB58" s="185">
        <v>16</v>
      </c>
      <c r="AC58" s="185"/>
      <c r="AD58" s="185"/>
      <c r="AE58" s="185"/>
      <c r="AF58" s="185"/>
      <c r="AG58" s="185"/>
      <c r="AH58" s="185">
        <v>146</v>
      </c>
      <c r="AI58" s="185"/>
      <c r="AJ58" s="185"/>
      <c r="AK58" s="185"/>
      <c r="AL58" s="185"/>
      <c r="AM58" s="185"/>
    </row>
    <row r="59" spans="1:39" ht="12.75" customHeight="1" x14ac:dyDescent="0.15">
      <c r="A59" s="16"/>
      <c r="B59" s="16"/>
      <c r="C59" s="186" t="s">
        <v>158</v>
      </c>
      <c r="D59" s="186"/>
      <c r="E59" s="186"/>
      <c r="F59" s="186">
        <v>1</v>
      </c>
      <c r="G59" s="186"/>
      <c r="H59" s="16"/>
      <c r="I59" s="16"/>
      <c r="J59" s="187">
        <f t="shared" si="8"/>
        <v>1313</v>
      </c>
      <c r="K59" s="185"/>
      <c r="L59" s="185"/>
      <c r="M59" s="185"/>
      <c r="N59" s="185"/>
      <c r="O59" s="185"/>
      <c r="P59" s="185">
        <v>318</v>
      </c>
      <c r="Q59" s="185"/>
      <c r="R59" s="185"/>
      <c r="S59" s="185"/>
      <c r="T59" s="185"/>
      <c r="U59" s="185"/>
      <c r="V59" s="185">
        <v>839</v>
      </c>
      <c r="W59" s="185"/>
      <c r="X59" s="185"/>
      <c r="Y59" s="185"/>
      <c r="Z59" s="185"/>
      <c r="AA59" s="185"/>
      <c r="AB59" s="185">
        <v>15</v>
      </c>
      <c r="AC59" s="185"/>
      <c r="AD59" s="185"/>
      <c r="AE59" s="185"/>
      <c r="AF59" s="185"/>
      <c r="AG59" s="185"/>
      <c r="AH59" s="185">
        <v>141</v>
      </c>
      <c r="AI59" s="185"/>
      <c r="AJ59" s="185"/>
      <c r="AK59" s="185"/>
      <c r="AL59" s="185"/>
      <c r="AM59" s="185"/>
    </row>
    <row r="60" spans="1:39" ht="12.75" customHeight="1" x14ac:dyDescent="0.15">
      <c r="A60" s="16"/>
      <c r="B60" s="16"/>
      <c r="C60" s="16"/>
      <c r="D60" s="16"/>
      <c r="E60" s="16"/>
      <c r="F60" s="186">
        <v>2</v>
      </c>
      <c r="G60" s="186"/>
      <c r="H60" s="16"/>
      <c r="I60" s="16"/>
      <c r="J60" s="187">
        <f t="shared" si="8"/>
        <v>1128</v>
      </c>
      <c r="K60" s="185"/>
      <c r="L60" s="185"/>
      <c r="M60" s="185"/>
      <c r="N60" s="185"/>
      <c r="O60" s="185"/>
      <c r="P60" s="185">
        <v>265</v>
      </c>
      <c r="Q60" s="185"/>
      <c r="R60" s="185"/>
      <c r="S60" s="185"/>
      <c r="T60" s="185"/>
      <c r="U60" s="185"/>
      <c r="V60" s="185">
        <v>664</v>
      </c>
      <c r="W60" s="185"/>
      <c r="X60" s="185"/>
      <c r="Y60" s="185"/>
      <c r="Z60" s="185"/>
      <c r="AA60" s="185"/>
      <c r="AB60" s="185">
        <v>12</v>
      </c>
      <c r="AC60" s="185"/>
      <c r="AD60" s="185"/>
      <c r="AE60" s="185"/>
      <c r="AF60" s="185"/>
      <c r="AG60" s="185"/>
      <c r="AH60" s="185">
        <v>187</v>
      </c>
      <c r="AI60" s="185"/>
      <c r="AJ60" s="185"/>
      <c r="AK60" s="185"/>
      <c r="AL60" s="185"/>
      <c r="AM60" s="185"/>
    </row>
    <row r="61" spans="1:39" ht="12.75" customHeight="1" thickBot="1" x14ac:dyDescent="0.2">
      <c r="A61" s="18"/>
      <c r="B61" s="18"/>
      <c r="C61" s="18"/>
      <c r="D61" s="18"/>
      <c r="E61" s="18"/>
      <c r="F61" s="188">
        <v>3</v>
      </c>
      <c r="G61" s="188"/>
      <c r="H61" s="18"/>
      <c r="I61" s="18"/>
      <c r="J61" s="189">
        <f t="shared" si="8"/>
        <v>1328</v>
      </c>
      <c r="K61" s="190"/>
      <c r="L61" s="190"/>
      <c r="M61" s="190"/>
      <c r="N61" s="190"/>
      <c r="O61" s="190"/>
      <c r="P61" s="190">
        <v>309</v>
      </c>
      <c r="Q61" s="190"/>
      <c r="R61" s="190"/>
      <c r="S61" s="190"/>
      <c r="T61" s="190"/>
      <c r="U61" s="190"/>
      <c r="V61" s="190">
        <v>811</v>
      </c>
      <c r="W61" s="190"/>
      <c r="X61" s="190"/>
      <c r="Y61" s="190"/>
      <c r="Z61" s="190"/>
      <c r="AA61" s="190"/>
      <c r="AB61" s="190">
        <v>23</v>
      </c>
      <c r="AC61" s="190"/>
      <c r="AD61" s="190"/>
      <c r="AE61" s="190"/>
      <c r="AF61" s="190"/>
      <c r="AG61" s="190"/>
      <c r="AH61" s="190">
        <v>185</v>
      </c>
      <c r="AI61" s="190"/>
      <c r="AJ61" s="190"/>
      <c r="AK61" s="190"/>
      <c r="AL61" s="190"/>
      <c r="AM61" s="190"/>
    </row>
    <row r="62" spans="1:39" x14ac:dyDescent="0.15">
      <c r="A62" s="90" t="s">
        <v>16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</row>
    <row r="63" spans="1:39" x14ac:dyDescent="0.15">
      <c r="A63" s="90" t="s">
        <v>88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</row>
    <row r="64" spans="1:39" x14ac:dyDescent="0.15">
      <c r="A64" s="90" t="s">
        <v>89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</row>
    <row r="65" spans="1:39" x14ac:dyDescent="0.15">
      <c r="A65" s="90" t="s">
        <v>90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</row>
  </sheetData>
  <mergeCells count="454">
    <mergeCell ref="A62:AM62"/>
    <mergeCell ref="A63:AM63"/>
    <mergeCell ref="A64:AM64"/>
    <mergeCell ref="A65:AM65"/>
    <mergeCell ref="F60:G60"/>
    <mergeCell ref="J60:O60"/>
    <mergeCell ref="P60:U60"/>
    <mergeCell ref="V60:AA60"/>
    <mergeCell ref="AB60:AG60"/>
    <mergeCell ref="AH60:AM60"/>
    <mergeCell ref="F61:G61"/>
    <mergeCell ref="J61:O61"/>
    <mergeCell ref="P61:U61"/>
    <mergeCell ref="V61:AA61"/>
    <mergeCell ref="AB61:AG61"/>
    <mergeCell ref="AH61:AM61"/>
    <mergeCell ref="F58:G58"/>
    <mergeCell ref="J58:O58"/>
    <mergeCell ref="P58:U58"/>
    <mergeCell ref="V58:AA58"/>
    <mergeCell ref="AB58:AG58"/>
    <mergeCell ref="AH58:AM58"/>
    <mergeCell ref="C59:E59"/>
    <mergeCell ref="F59:G59"/>
    <mergeCell ref="J59:O59"/>
    <mergeCell ref="P59:U59"/>
    <mergeCell ref="V59:AA59"/>
    <mergeCell ref="AB59:AG59"/>
    <mergeCell ref="AH59:AM59"/>
    <mergeCell ref="F56:G56"/>
    <mergeCell ref="J56:O56"/>
    <mergeCell ref="P56:U56"/>
    <mergeCell ref="V56:AA56"/>
    <mergeCell ref="AB56:AG56"/>
    <mergeCell ref="AH56:AM56"/>
    <mergeCell ref="F57:G57"/>
    <mergeCell ref="J57:O57"/>
    <mergeCell ref="P57:U57"/>
    <mergeCell ref="V57:AA57"/>
    <mergeCell ref="AB57:AG57"/>
    <mergeCell ref="AH57:AM57"/>
    <mergeCell ref="F54:G54"/>
    <mergeCell ref="J54:O54"/>
    <mergeCell ref="P54:U54"/>
    <mergeCell ref="V54:AA54"/>
    <mergeCell ref="AB54:AG54"/>
    <mergeCell ref="AH54:AM54"/>
    <mergeCell ref="F55:G55"/>
    <mergeCell ref="J55:O55"/>
    <mergeCell ref="P55:U55"/>
    <mergeCell ref="V55:AA55"/>
    <mergeCell ref="AB55:AG55"/>
    <mergeCell ref="AH55:AM55"/>
    <mergeCell ref="F52:G52"/>
    <mergeCell ref="J52:O52"/>
    <mergeCell ref="P52:U52"/>
    <mergeCell ref="V52:AA52"/>
    <mergeCell ref="AB52:AG52"/>
    <mergeCell ref="AH52:AM52"/>
    <mergeCell ref="F53:G53"/>
    <mergeCell ref="J53:O53"/>
    <mergeCell ref="P53:U53"/>
    <mergeCell ref="V53:AA53"/>
    <mergeCell ref="AB53:AG53"/>
    <mergeCell ref="AH53:AM53"/>
    <mergeCell ref="B50:E50"/>
    <mergeCell ref="F50:G50"/>
    <mergeCell ref="J50:O50"/>
    <mergeCell ref="P50:U50"/>
    <mergeCell ref="V50:AA50"/>
    <mergeCell ref="AB50:AG50"/>
    <mergeCell ref="AH50:AM50"/>
    <mergeCell ref="F51:G51"/>
    <mergeCell ref="J51:O51"/>
    <mergeCell ref="P51:U51"/>
    <mergeCell ref="V51:AA51"/>
    <mergeCell ref="AB51:AG51"/>
    <mergeCell ref="AH51:AM51"/>
    <mergeCell ref="A47:U47"/>
    <mergeCell ref="AA47:AM47"/>
    <mergeCell ref="A48:I48"/>
    <mergeCell ref="J48:O48"/>
    <mergeCell ref="P48:U48"/>
    <mergeCell ref="V48:AA48"/>
    <mergeCell ref="AB48:AG48"/>
    <mergeCell ref="AH48:AM48"/>
    <mergeCell ref="J49:O49"/>
    <mergeCell ref="P49:U49"/>
    <mergeCell ref="V49:AA49"/>
    <mergeCell ref="AB49:AG49"/>
    <mergeCell ref="AH49:AM49"/>
    <mergeCell ref="A1:AM2"/>
    <mergeCell ref="B7:F7"/>
    <mergeCell ref="H7:K7"/>
    <mergeCell ref="L7:O7"/>
    <mergeCell ref="P7:S7"/>
    <mergeCell ref="T7:W7"/>
    <mergeCell ref="X7:AA7"/>
    <mergeCell ref="AB7:AE7"/>
    <mergeCell ref="AF7:AI7"/>
    <mergeCell ref="AJ7:AM7"/>
    <mergeCell ref="A3:S3"/>
    <mergeCell ref="A4:G4"/>
    <mergeCell ref="H5:K5"/>
    <mergeCell ref="L5:O5"/>
    <mergeCell ref="P5:S5"/>
    <mergeCell ref="T5:W5"/>
    <mergeCell ref="X5:AA5"/>
    <mergeCell ref="AB5:AE5"/>
    <mergeCell ref="AF5:AI5"/>
    <mergeCell ref="AJ5:AM5"/>
    <mergeCell ref="AF4:AI4"/>
    <mergeCell ref="AJ4:AM4"/>
    <mergeCell ref="X3:AM3"/>
    <mergeCell ref="H4:K4"/>
    <mergeCell ref="AB8:AE8"/>
    <mergeCell ref="AF8:AI8"/>
    <mergeCell ref="AJ8:AM8"/>
    <mergeCell ref="B9:F9"/>
    <mergeCell ref="H9:K9"/>
    <mergeCell ref="L9:O9"/>
    <mergeCell ref="P9:S9"/>
    <mergeCell ref="T9:W9"/>
    <mergeCell ref="X9:AA9"/>
    <mergeCell ref="AB9:AE9"/>
    <mergeCell ref="B8:F8"/>
    <mergeCell ref="H8:K8"/>
    <mergeCell ref="L8:O8"/>
    <mergeCell ref="P8:S8"/>
    <mergeCell ref="T8:W8"/>
    <mergeCell ref="X8:AA8"/>
    <mergeCell ref="AF9:AI9"/>
    <mergeCell ref="AJ9:AM9"/>
    <mergeCell ref="B10:F10"/>
    <mergeCell ref="H10:K10"/>
    <mergeCell ref="L10:O10"/>
    <mergeCell ref="P10:S10"/>
    <mergeCell ref="T10:W10"/>
    <mergeCell ref="X10:AA10"/>
    <mergeCell ref="AB10:AE10"/>
    <mergeCell ref="AF10:AI10"/>
    <mergeCell ref="AJ10:AM10"/>
    <mergeCell ref="B11:F11"/>
    <mergeCell ref="H11:K11"/>
    <mergeCell ref="L11:O11"/>
    <mergeCell ref="P11:S11"/>
    <mergeCell ref="T11:W11"/>
    <mergeCell ref="X11:AA11"/>
    <mergeCell ref="AB11:AE11"/>
    <mergeCell ref="AF11:AI11"/>
    <mergeCell ref="AJ11:AM11"/>
    <mergeCell ref="AB12:AE12"/>
    <mergeCell ref="AF12:AI12"/>
    <mergeCell ref="AJ12:AM12"/>
    <mergeCell ref="B13:F13"/>
    <mergeCell ref="H13:K13"/>
    <mergeCell ref="L13:O13"/>
    <mergeCell ref="P13:S13"/>
    <mergeCell ref="T13:W13"/>
    <mergeCell ref="X13:AA13"/>
    <mergeCell ref="AB13:AE13"/>
    <mergeCell ref="B12:F12"/>
    <mergeCell ref="H12:K12"/>
    <mergeCell ref="L12:O12"/>
    <mergeCell ref="P12:S12"/>
    <mergeCell ref="T12:W12"/>
    <mergeCell ref="X12:AA12"/>
    <mergeCell ref="AF13:AI13"/>
    <mergeCell ref="AJ13:AM13"/>
    <mergeCell ref="B14:F14"/>
    <mergeCell ref="H14:K14"/>
    <mergeCell ref="L14:O14"/>
    <mergeCell ref="P14:S14"/>
    <mergeCell ref="T14:W14"/>
    <mergeCell ref="X14:AA14"/>
    <mergeCell ref="AB14:AE14"/>
    <mergeCell ref="AF14:AI14"/>
    <mergeCell ref="AJ14:AM14"/>
    <mergeCell ref="B15:F15"/>
    <mergeCell ref="H15:K15"/>
    <mergeCell ref="L15:O15"/>
    <mergeCell ref="P15:S15"/>
    <mergeCell ref="T15:W15"/>
    <mergeCell ref="X15:AA15"/>
    <mergeCell ref="AB15:AE15"/>
    <mergeCell ref="AF15:AI15"/>
    <mergeCell ref="AJ15:AM15"/>
    <mergeCell ref="AB16:AE16"/>
    <mergeCell ref="AF16:AI16"/>
    <mergeCell ref="AJ16:AM16"/>
    <mergeCell ref="B17:F17"/>
    <mergeCell ref="H17:K17"/>
    <mergeCell ref="L17:O17"/>
    <mergeCell ref="P17:S17"/>
    <mergeCell ref="T17:W17"/>
    <mergeCell ref="X17:AA17"/>
    <mergeCell ref="AB17:AE17"/>
    <mergeCell ref="B16:F16"/>
    <mergeCell ref="H16:K16"/>
    <mergeCell ref="L16:O16"/>
    <mergeCell ref="P16:S16"/>
    <mergeCell ref="T16:W16"/>
    <mergeCell ref="X16:AA16"/>
    <mergeCell ref="AF17:AI17"/>
    <mergeCell ref="AJ17:AM17"/>
    <mergeCell ref="B18:F18"/>
    <mergeCell ref="H18:K18"/>
    <mergeCell ref="L18:O18"/>
    <mergeCell ref="P18:S18"/>
    <mergeCell ref="T18:W18"/>
    <mergeCell ref="X18:AA18"/>
    <mergeCell ref="AB18:AE18"/>
    <mergeCell ref="AF18:AI18"/>
    <mergeCell ref="AJ18:AM18"/>
    <mergeCell ref="B19:F19"/>
    <mergeCell ref="H19:K19"/>
    <mergeCell ref="L19:O19"/>
    <mergeCell ref="P19:S19"/>
    <mergeCell ref="T19:W19"/>
    <mergeCell ref="X19:AA19"/>
    <mergeCell ref="AB19:AE19"/>
    <mergeCell ref="AF19:AI19"/>
    <mergeCell ref="AJ19:AM19"/>
    <mergeCell ref="AB20:AE20"/>
    <mergeCell ref="AF20:AI20"/>
    <mergeCell ref="AJ20:AM20"/>
    <mergeCell ref="B21:F21"/>
    <mergeCell ref="H21:K21"/>
    <mergeCell ref="L21:O21"/>
    <mergeCell ref="P21:S21"/>
    <mergeCell ref="T21:W21"/>
    <mergeCell ref="X21:AA21"/>
    <mergeCell ref="AB21:AE21"/>
    <mergeCell ref="B20:F20"/>
    <mergeCell ref="H20:K20"/>
    <mergeCell ref="L20:O20"/>
    <mergeCell ref="P20:S20"/>
    <mergeCell ref="T20:W20"/>
    <mergeCell ref="X20:AA20"/>
    <mergeCell ref="AF21:AI21"/>
    <mergeCell ref="AJ21:AM21"/>
    <mergeCell ref="B22:F22"/>
    <mergeCell ref="H22:K22"/>
    <mergeCell ref="L22:O22"/>
    <mergeCell ref="P22:S22"/>
    <mergeCell ref="T22:W22"/>
    <mergeCell ref="X22:AA22"/>
    <mergeCell ref="AB22:AE22"/>
    <mergeCell ref="AF22:AI22"/>
    <mergeCell ref="AJ22:AM22"/>
    <mergeCell ref="B23:F23"/>
    <mergeCell ref="H23:K23"/>
    <mergeCell ref="L23:O23"/>
    <mergeCell ref="P23:S23"/>
    <mergeCell ref="T23:W23"/>
    <mergeCell ref="X23:AA23"/>
    <mergeCell ref="AB23:AE23"/>
    <mergeCell ref="AF23:AI23"/>
    <mergeCell ref="AJ23:AM23"/>
    <mergeCell ref="AB24:AE24"/>
    <mergeCell ref="AF24:AI24"/>
    <mergeCell ref="AJ24:AM24"/>
    <mergeCell ref="B25:F25"/>
    <mergeCell ref="H25:K25"/>
    <mergeCell ref="L25:O25"/>
    <mergeCell ref="P25:S25"/>
    <mergeCell ref="T25:W25"/>
    <mergeCell ref="X25:AA25"/>
    <mergeCell ref="AB25:AE25"/>
    <mergeCell ref="B24:F24"/>
    <mergeCell ref="H24:K24"/>
    <mergeCell ref="L24:O24"/>
    <mergeCell ref="P24:S24"/>
    <mergeCell ref="T24:W24"/>
    <mergeCell ref="X24:AA24"/>
    <mergeCell ref="AF25:AI25"/>
    <mergeCell ref="AJ25:AM25"/>
    <mergeCell ref="B26:F26"/>
    <mergeCell ref="H26:K26"/>
    <mergeCell ref="L26:O26"/>
    <mergeCell ref="P26:S26"/>
    <mergeCell ref="T26:W26"/>
    <mergeCell ref="X26:AA26"/>
    <mergeCell ref="AB26:AE26"/>
    <mergeCell ref="AF26:AI26"/>
    <mergeCell ref="AJ26:AM26"/>
    <mergeCell ref="B27:F27"/>
    <mergeCell ref="H27:K27"/>
    <mergeCell ref="L27:O27"/>
    <mergeCell ref="P27:S27"/>
    <mergeCell ref="T27:W27"/>
    <mergeCell ref="X27:AA27"/>
    <mergeCell ref="AB27:AE27"/>
    <mergeCell ref="AF27:AI27"/>
    <mergeCell ref="AJ27:AM27"/>
    <mergeCell ref="AB28:AE28"/>
    <mergeCell ref="AF28:AI28"/>
    <mergeCell ref="AJ28:AM28"/>
    <mergeCell ref="B29:F29"/>
    <mergeCell ref="H29:K29"/>
    <mergeCell ref="L29:O29"/>
    <mergeCell ref="P29:S29"/>
    <mergeCell ref="T29:W29"/>
    <mergeCell ref="X29:AA29"/>
    <mergeCell ref="AB29:AE29"/>
    <mergeCell ref="B28:F28"/>
    <mergeCell ref="H28:K28"/>
    <mergeCell ref="L28:O28"/>
    <mergeCell ref="P28:S28"/>
    <mergeCell ref="T28:W28"/>
    <mergeCell ref="X28:AA28"/>
    <mergeCell ref="AF29:AI29"/>
    <mergeCell ref="AJ29:AM29"/>
    <mergeCell ref="B30:F30"/>
    <mergeCell ref="H30:K30"/>
    <mergeCell ref="L30:O30"/>
    <mergeCell ref="P30:S30"/>
    <mergeCell ref="T30:W30"/>
    <mergeCell ref="X30:AA30"/>
    <mergeCell ref="AB30:AE30"/>
    <mergeCell ref="AF30:AI30"/>
    <mergeCell ref="AJ30:AM30"/>
    <mergeCell ref="B31:F31"/>
    <mergeCell ref="H31:K31"/>
    <mergeCell ref="L31:O31"/>
    <mergeCell ref="P31:S31"/>
    <mergeCell ref="T31:W31"/>
    <mergeCell ref="X31:AA31"/>
    <mergeCell ref="AB31:AE31"/>
    <mergeCell ref="AF31:AI31"/>
    <mergeCell ref="AJ31:AM31"/>
    <mergeCell ref="AB32:AE32"/>
    <mergeCell ref="AF32:AI32"/>
    <mergeCell ref="AJ32:AM32"/>
    <mergeCell ref="B33:F33"/>
    <mergeCell ref="H33:K33"/>
    <mergeCell ref="L33:O33"/>
    <mergeCell ref="P33:S33"/>
    <mergeCell ref="T33:W33"/>
    <mergeCell ref="X33:AA33"/>
    <mergeCell ref="AB33:AE33"/>
    <mergeCell ref="B32:F32"/>
    <mergeCell ref="H32:K32"/>
    <mergeCell ref="L32:O32"/>
    <mergeCell ref="P32:S32"/>
    <mergeCell ref="T32:W32"/>
    <mergeCell ref="X32:AA32"/>
    <mergeCell ref="AF33:AI33"/>
    <mergeCell ref="AJ33:AM33"/>
    <mergeCell ref="B34:F34"/>
    <mergeCell ref="H34:K34"/>
    <mergeCell ref="L34:O34"/>
    <mergeCell ref="P34:S34"/>
    <mergeCell ref="T34:W34"/>
    <mergeCell ref="X34:AA34"/>
    <mergeCell ref="AB34:AE34"/>
    <mergeCell ref="AF34:AI34"/>
    <mergeCell ref="AJ34:AM34"/>
    <mergeCell ref="B35:F35"/>
    <mergeCell ref="H35:K35"/>
    <mergeCell ref="L35:O35"/>
    <mergeCell ref="P35:S35"/>
    <mergeCell ref="T35:W35"/>
    <mergeCell ref="X35:AA35"/>
    <mergeCell ref="AB35:AE35"/>
    <mergeCell ref="AF35:AI35"/>
    <mergeCell ref="AJ35:AM35"/>
    <mergeCell ref="AB36:AE36"/>
    <mergeCell ref="AF36:AI36"/>
    <mergeCell ref="AJ36:AM36"/>
    <mergeCell ref="B37:F37"/>
    <mergeCell ref="H37:K37"/>
    <mergeCell ref="L37:O37"/>
    <mergeCell ref="P37:S37"/>
    <mergeCell ref="T37:W37"/>
    <mergeCell ref="X37:AA37"/>
    <mergeCell ref="AB37:AE37"/>
    <mergeCell ref="B36:F36"/>
    <mergeCell ref="H36:K36"/>
    <mergeCell ref="L36:O36"/>
    <mergeCell ref="P36:S36"/>
    <mergeCell ref="T36:W36"/>
    <mergeCell ref="X36:AA36"/>
    <mergeCell ref="AF37:AI37"/>
    <mergeCell ref="AJ37:AM37"/>
    <mergeCell ref="B38:F38"/>
    <mergeCell ref="H38:K38"/>
    <mergeCell ref="L38:O38"/>
    <mergeCell ref="P38:S38"/>
    <mergeCell ref="T38:W38"/>
    <mergeCell ref="X38:AA38"/>
    <mergeCell ref="AB38:AE38"/>
    <mergeCell ref="AF38:AI38"/>
    <mergeCell ref="AJ38:AM38"/>
    <mergeCell ref="B39:F39"/>
    <mergeCell ref="H39:K39"/>
    <mergeCell ref="L39:O39"/>
    <mergeCell ref="P39:S39"/>
    <mergeCell ref="T39:W39"/>
    <mergeCell ref="X39:AA39"/>
    <mergeCell ref="AB39:AE39"/>
    <mergeCell ref="AF39:AI39"/>
    <mergeCell ref="AJ39:AM39"/>
    <mergeCell ref="AB40:AE40"/>
    <mergeCell ref="AF40:AI40"/>
    <mergeCell ref="AJ40:AM40"/>
    <mergeCell ref="B41:F41"/>
    <mergeCell ref="H41:K41"/>
    <mergeCell ref="L41:O41"/>
    <mergeCell ref="P41:S41"/>
    <mergeCell ref="T41:W41"/>
    <mergeCell ref="X41:AA41"/>
    <mergeCell ref="AB41:AE41"/>
    <mergeCell ref="B40:F40"/>
    <mergeCell ref="H40:K40"/>
    <mergeCell ref="L40:O40"/>
    <mergeCell ref="P40:S40"/>
    <mergeCell ref="T40:W40"/>
    <mergeCell ref="X40:AA40"/>
    <mergeCell ref="L4:O4"/>
    <mergeCell ref="P4:S4"/>
    <mergeCell ref="T4:W4"/>
    <mergeCell ref="X4:AA4"/>
    <mergeCell ref="AB4:AE4"/>
    <mergeCell ref="AJ43:AM43"/>
    <mergeCell ref="B44:F44"/>
    <mergeCell ref="H44:K44"/>
    <mergeCell ref="L44:O44"/>
    <mergeCell ref="P44:S44"/>
    <mergeCell ref="T44:W44"/>
    <mergeCell ref="X44:AA44"/>
    <mergeCell ref="AB44:AE44"/>
    <mergeCell ref="AF44:AI44"/>
    <mergeCell ref="AJ44:AM44"/>
    <mergeCell ref="AF41:AI41"/>
    <mergeCell ref="AJ41:AM41"/>
    <mergeCell ref="B43:F43"/>
    <mergeCell ref="H43:K43"/>
    <mergeCell ref="B42:F42"/>
    <mergeCell ref="L43:O43"/>
    <mergeCell ref="H42:K42"/>
    <mergeCell ref="L42:O42"/>
    <mergeCell ref="P42:S42"/>
    <mergeCell ref="T42:W42"/>
    <mergeCell ref="X42:AA42"/>
    <mergeCell ref="AB42:AE42"/>
    <mergeCell ref="AF42:AI42"/>
    <mergeCell ref="AJ42:AM42"/>
    <mergeCell ref="A45:AM45"/>
    <mergeCell ref="P43:S43"/>
    <mergeCell ref="T43:W43"/>
    <mergeCell ref="X43:AA43"/>
    <mergeCell ref="AB43:AE43"/>
    <mergeCell ref="AF43:AI43"/>
  </mergeCells>
  <phoneticPr fontId="3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&amp;R&amp;"HG丸ｺﾞｼｯｸM-PRO,標準"&amp;10Ｌ　労働・社会保障　　-１１７-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zoomScaleNormal="100" workbookViewId="0">
      <selection activeCell="R8" sqref="R8:W8"/>
    </sheetView>
  </sheetViews>
  <sheetFormatPr defaultColWidth="2.25" defaultRowHeight="13.5" x14ac:dyDescent="0.15"/>
  <sheetData>
    <row r="1" spans="1:41" ht="13.5" customHeight="1" x14ac:dyDescent="0.15">
      <c r="A1" s="137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</row>
    <row r="2" spans="1:41" ht="13.5" customHeight="1" x14ac:dyDescent="0.1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</row>
    <row r="3" spans="1:41" ht="13.5" customHeight="1" x14ac:dyDescent="0.15">
      <c r="A3" s="213" t="s">
        <v>105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9"/>
      <c r="S3" s="9"/>
      <c r="T3" s="9"/>
      <c r="U3" s="9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41" ht="14.25" thickBot="1" x14ac:dyDescent="0.2">
      <c r="A4" s="2" t="s">
        <v>76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36" t="s">
        <v>83</v>
      </c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O4" s="7"/>
    </row>
    <row r="5" spans="1:41" ht="21" customHeight="1" x14ac:dyDescent="0.15">
      <c r="A5" s="112" t="s">
        <v>23</v>
      </c>
      <c r="B5" s="112"/>
      <c r="C5" s="112"/>
      <c r="D5" s="112"/>
      <c r="E5" s="112"/>
      <c r="F5" s="113"/>
      <c r="G5" s="147" t="s">
        <v>159</v>
      </c>
      <c r="H5" s="97"/>
      <c r="I5" s="97"/>
      <c r="J5" s="97"/>
      <c r="K5" s="97"/>
      <c r="L5" s="97"/>
      <c r="M5" s="97"/>
      <c r="N5" s="97"/>
      <c r="O5" s="97"/>
      <c r="P5" s="97"/>
      <c r="Q5" s="148"/>
      <c r="R5" s="147">
        <v>27</v>
      </c>
      <c r="S5" s="97"/>
      <c r="T5" s="97"/>
      <c r="U5" s="97"/>
      <c r="V5" s="97"/>
      <c r="W5" s="97"/>
      <c r="X5" s="97"/>
      <c r="Y5" s="97"/>
      <c r="Z5" s="97"/>
      <c r="AA5" s="97"/>
      <c r="AB5" s="148"/>
      <c r="AC5" s="147">
        <v>28</v>
      </c>
      <c r="AD5" s="97"/>
      <c r="AE5" s="97"/>
      <c r="AF5" s="97"/>
      <c r="AG5" s="97"/>
      <c r="AH5" s="97"/>
      <c r="AI5" s="97"/>
      <c r="AJ5" s="97"/>
      <c r="AK5" s="97"/>
      <c r="AL5" s="97"/>
      <c r="AM5" s="97"/>
    </row>
    <row r="6" spans="1:41" ht="21" customHeight="1" x14ac:dyDescent="0.15">
      <c r="A6" s="118"/>
      <c r="B6" s="118"/>
      <c r="C6" s="118"/>
      <c r="D6" s="118"/>
      <c r="E6" s="118"/>
      <c r="F6" s="119"/>
      <c r="G6" s="204" t="s">
        <v>67</v>
      </c>
      <c r="H6" s="205"/>
      <c r="I6" s="205"/>
      <c r="J6" s="205"/>
      <c r="K6" s="205"/>
      <c r="L6" s="205"/>
      <c r="M6" s="204" t="s">
        <v>68</v>
      </c>
      <c r="N6" s="205"/>
      <c r="O6" s="205"/>
      <c r="P6" s="205"/>
      <c r="Q6" s="205"/>
      <c r="R6" s="204" t="s">
        <v>67</v>
      </c>
      <c r="S6" s="205"/>
      <c r="T6" s="205"/>
      <c r="U6" s="205"/>
      <c r="V6" s="205"/>
      <c r="W6" s="205"/>
      <c r="X6" s="204" t="s">
        <v>68</v>
      </c>
      <c r="Y6" s="205"/>
      <c r="Z6" s="205"/>
      <c r="AA6" s="205"/>
      <c r="AB6" s="205"/>
      <c r="AC6" s="204" t="s">
        <v>67</v>
      </c>
      <c r="AD6" s="205"/>
      <c r="AE6" s="205"/>
      <c r="AF6" s="205"/>
      <c r="AG6" s="205"/>
      <c r="AH6" s="205"/>
      <c r="AI6" s="204" t="s">
        <v>68</v>
      </c>
      <c r="AJ6" s="205"/>
      <c r="AK6" s="205"/>
      <c r="AL6" s="205"/>
      <c r="AM6" s="205"/>
    </row>
    <row r="7" spans="1:41" s="27" customFormat="1" ht="24.75" customHeight="1" x14ac:dyDescent="0.15">
      <c r="A7" s="35" t="s">
        <v>116</v>
      </c>
      <c r="B7" s="35"/>
      <c r="C7" s="35"/>
      <c r="D7" s="35"/>
      <c r="E7" s="35" t="s">
        <v>69</v>
      </c>
      <c r="F7" s="35"/>
      <c r="G7" s="210">
        <f>+G9+G11+G13+G15+G17+G19+G21+G23+G25+G27+G29+G31+G33+G35</f>
        <v>285482</v>
      </c>
      <c r="H7" s="211"/>
      <c r="I7" s="211"/>
      <c r="J7" s="211"/>
      <c r="K7" s="211"/>
      <c r="L7" s="211"/>
      <c r="M7" s="212">
        <f>+M9+M11+M13+M15+M17+M19+M21+M23+M25+M27+M29+M31+M33+M35</f>
        <v>84390</v>
      </c>
      <c r="N7" s="212"/>
      <c r="O7" s="212"/>
      <c r="P7" s="212"/>
      <c r="Q7" s="212"/>
      <c r="R7" s="211">
        <f>+R9+R11+R13+R15+R17+R19+R21+R23+R25+R27+R29+R31+R33+R35</f>
        <v>299210</v>
      </c>
      <c r="S7" s="211"/>
      <c r="T7" s="211"/>
      <c r="U7" s="211"/>
      <c r="V7" s="211"/>
      <c r="W7" s="211"/>
      <c r="X7" s="212">
        <f>+X9+X11+X13+X15+X17+X19+X21+X23+X25+X27+X29+X31+X33+X35</f>
        <v>89443</v>
      </c>
      <c r="Y7" s="212"/>
      <c r="Z7" s="212"/>
      <c r="AA7" s="212"/>
      <c r="AB7" s="212"/>
      <c r="AC7" s="207">
        <f>+AC9+AC11+AC13+AC15+AC17+AC19+AC21+AC23+AC25+AC27+AC29+AC31+AC33+AC35</f>
        <v>294794</v>
      </c>
      <c r="AD7" s="208"/>
      <c r="AE7" s="208"/>
      <c r="AF7" s="208"/>
      <c r="AG7" s="208"/>
      <c r="AH7" s="208"/>
      <c r="AI7" s="180">
        <f>+AI9+AI11+AI13+AI15+AI17+AI19+AI21+AI23+AI25+AI27+AI29+AI31+AI33+AI35</f>
        <v>99941</v>
      </c>
      <c r="AJ7" s="209"/>
      <c r="AK7" s="209"/>
      <c r="AL7" s="209"/>
      <c r="AM7" s="209"/>
    </row>
    <row r="8" spans="1:41" s="27" customFormat="1" ht="24.75" customHeight="1" x14ac:dyDescent="0.15">
      <c r="A8" s="35"/>
      <c r="B8" s="35"/>
      <c r="C8" s="35"/>
      <c r="D8" s="35"/>
      <c r="E8" s="35" t="s">
        <v>70</v>
      </c>
      <c r="F8" s="35"/>
      <c r="G8" s="206">
        <f>+G10+G12+G14+G16+G18+G20+G22+G24+G26+G28+G30+G32+G34+G36</f>
        <v>10829886.337000003</v>
      </c>
      <c r="H8" s="207"/>
      <c r="I8" s="207"/>
      <c r="J8" s="207"/>
      <c r="K8" s="207"/>
      <c r="L8" s="207"/>
      <c r="M8" s="180">
        <f>+M10+M12+M14+M16+M18+M20+M22+M24+M26+M28+M30+M32+M34+M36</f>
        <v>1355084.2609999997</v>
      </c>
      <c r="N8" s="180"/>
      <c r="O8" s="180"/>
      <c r="P8" s="180"/>
      <c r="Q8" s="180"/>
      <c r="R8" s="207">
        <f>+R10+R12+R14+R16+R18+R20+R22+R24+R26+R28+R30+R32+R34+R36-1</f>
        <v>11376429</v>
      </c>
      <c r="S8" s="207"/>
      <c r="T8" s="207"/>
      <c r="U8" s="207"/>
      <c r="V8" s="207"/>
      <c r="W8" s="207"/>
      <c r="X8" s="180">
        <f>+X10+X12+X14+X16+X18+X20+X22+X24+X26+X28+X30+X32+X34+X36</f>
        <v>1300519</v>
      </c>
      <c r="Y8" s="180"/>
      <c r="Z8" s="180"/>
      <c r="AA8" s="180"/>
      <c r="AB8" s="180"/>
      <c r="AC8" s="207">
        <f>+AC10+AC12+AC14+AC16+AC18+AC20+AC22+AC24+AC26+AC28+AC30+AC32+AC34+AC36-1</f>
        <v>10454386</v>
      </c>
      <c r="AD8" s="208"/>
      <c r="AE8" s="208"/>
      <c r="AF8" s="208"/>
      <c r="AG8" s="208"/>
      <c r="AH8" s="208"/>
      <c r="AI8" s="180">
        <f>+AI10+AI12+AI14+AI16+AI18+AI20+AI22+AI24+AI26+AI28+AI30+AI32+AI34+AI36</f>
        <v>1412639</v>
      </c>
      <c r="AJ8" s="209"/>
      <c r="AK8" s="209"/>
      <c r="AL8" s="209"/>
      <c r="AM8" s="209"/>
    </row>
    <row r="9" spans="1:41" s="27" customFormat="1" ht="22.5" customHeight="1" x14ac:dyDescent="0.15">
      <c r="A9" s="200" t="s">
        <v>71</v>
      </c>
      <c r="B9" s="201"/>
      <c r="C9" s="201"/>
      <c r="D9" s="201"/>
      <c r="E9" s="37" t="s">
        <v>69</v>
      </c>
      <c r="F9" s="38"/>
      <c r="G9" s="179">
        <v>37481</v>
      </c>
      <c r="H9" s="180"/>
      <c r="I9" s="180"/>
      <c r="J9" s="180"/>
      <c r="K9" s="180"/>
      <c r="L9" s="180"/>
      <c r="M9" s="180">
        <v>15046</v>
      </c>
      <c r="N9" s="180"/>
      <c r="O9" s="180"/>
      <c r="P9" s="180"/>
      <c r="Q9" s="180"/>
      <c r="R9" s="180">
        <v>38180</v>
      </c>
      <c r="S9" s="180"/>
      <c r="T9" s="180"/>
      <c r="U9" s="180"/>
      <c r="V9" s="180"/>
      <c r="W9" s="180"/>
      <c r="X9" s="180">
        <v>14740</v>
      </c>
      <c r="Y9" s="180"/>
      <c r="Z9" s="180"/>
      <c r="AA9" s="180"/>
      <c r="AB9" s="180"/>
      <c r="AC9" s="180">
        <v>39266</v>
      </c>
      <c r="AD9" s="180"/>
      <c r="AE9" s="180"/>
      <c r="AF9" s="180"/>
      <c r="AG9" s="180"/>
      <c r="AH9" s="180"/>
      <c r="AI9" s="180">
        <v>15094</v>
      </c>
      <c r="AJ9" s="180"/>
      <c r="AK9" s="180"/>
      <c r="AL9" s="180"/>
      <c r="AM9" s="180"/>
    </row>
    <row r="10" spans="1:41" s="27" customFormat="1" ht="22.5" customHeight="1" x14ac:dyDescent="0.15">
      <c r="A10" s="202"/>
      <c r="B10" s="202"/>
      <c r="C10" s="202"/>
      <c r="D10" s="202"/>
      <c r="E10" s="39" t="s">
        <v>70</v>
      </c>
      <c r="F10" s="40"/>
      <c r="G10" s="179">
        <f>2019538636*0.001</f>
        <v>2019538.6359999999</v>
      </c>
      <c r="H10" s="180"/>
      <c r="I10" s="180"/>
      <c r="J10" s="180"/>
      <c r="K10" s="180"/>
      <c r="L10" s="180"/>
      <c r="M10" s="180">
        <f>289492567*0.001</f>
        <v>289492.56699999998</v>
      </c>
      <c r="N10" s="180"/>
      <c r="O10" s="180"/>
      <c r="P10" s="180"/>
      <c r="Q10" s="180"/>
      <c r="R10" s="180">
        <v>2124668</v>
      </c>
      <c r="S10" s="180"/>
      <c r="T10" s="180"/>
      <c r="U10" s="180"/>
      <c r="V10" s="180"/>
      <c r="W10" s="180"/>
      <c r="X10" s="180">
        <v>283506</v>
      </c>
      <c r="Y10" s="180"/>
      <c r="Z10" s="180"/>
      <c r="AA10" s="180"/>
      <c r="AB10" s="180"/>
      <c r="AC10" s="180">
        <v>2224785</v>
      </c>
      <c r="AD10" s="180"/>
      <c r="AE10" s="180"/>
      <c r="AF10" s="180"/>
      <c r="AG10" s="180"/>
      <c r="AH10" s="180"/>
      <c r="AI10" s="180">
        <v>288508</v>
      </c>
      <c r="AJ10" s="180"/>
      <c r="AK10" s="180"/>
      <c r="AL10" s="180"/>
      <c r="AM10" s="180"/>
    </row>
    <row r="11" spans="1:41" s="27" customFormat="1" ht="22.5" customHeight="1" x14ac:dyDescent="0.15">
      <c r="A11" s="203" t="s">
        <v>117</v>
      </c>
      <c r="B11" s="203"/>
      <c r="C11" s="203"/>
      <c r="D11" s="203"/>
      <c r="E11" s="35" t="s">
        <v>69</v>
      </c>
      <c r="F11" s="35"/>
      <c r="G11" s="179">
        <v>2507</v>
      </c>
      <c r="H11" s="180"/>
      <c r="I11" s="180"/>
      <c r="J11" s="180"/>
      <c r="K11" s="180"/>
      <c r="L11" s="180"/>
      <c r="M11" s="180">
        <v>14</v>
      </c>
      <c r="N11" s="180"/>
      <c r="O11" s="180"/>
      <c r="P11" s="180"/>
      <c r="Q11" s="180"/>
      <c r="R11" s="180">
        <v>2187</v>
      </c>
      <c r="S11" s="180"/>
      <c r="T11" s="180"/>
      <c r="U11" s="180"/>
      <c r="V11" s="180"/>
      <c r="W11" s="180"/>
      <c r="X11" s="180">
        <v>16</v>
      </c>
      <c r="Y11" s="180"/>
      <c r="Z11" s="180"/>
      <c r="AA11" s="180"/>
      <c r="AB11" s="180"/>
      <c r="AC11" s="180">
        <v>2373</v>
      </c>
      <c r="AD11" s="180"/>
      <c r="AE11" s="180"/>
      <c r="AF11" s="180"/>
      <c r="AG11" s="180"/>
      <c r="AH11" s="180"/>
      <c r="AI11" s="180">
        <v>10</v>
      </c>
      <c r="AJ11" s="180"/>
      <c r="AK11" s="180"/>
      <c r="AL11" s="180"/>
      <c r="AM11" s="180"/>
    </row>
    <row r="12" spans="1:41" s="27" customFormat="1" ht="22.5" customHeight="1" x14ac:dyDescent="0.15">
      <c r="A12" s="203"/>
      <c r="B12" s="203"/>
      <c r="C12" s="203"/>
      <c r="D12" s="203"/>
      <c r="E12" s="35" t="s">
        <v>70</v>
      </c>
      <c r="F12" s="35"/>
      <c r="G12" s="179">
        <f>152662005*0.001</f>
        <v>152662.005</v>
      </c>
      <c r="H12" s="180"/>
      <c r="I12" s="180"/>
      <c r="J12" s="180"/>
      <c r="K12" s="180"/>
      <c r="L12" s="180"/>
      <c r="M12" s="180">
        <f>328143*0.001</f>
        <v>328.14300000000003</v>
      </c>
      <c r="N12" s="180"/>
      <c r="O12" s="180"/>
      <c r="P12" s="180"/>
      <c r="Q12" s="180"/>
      <c r="R12" s="180">
        <v>140096</v>
      </c>
      <c r="S12" s="180"/>
      <c r="T12" s="180"/>
      <c r="U12" s="180"/>
      <c r="V12" s="180"/>
      <c r="W12" s="180"/>
      <c r="X12" s="180">
        <v>447</v>
      </c>
      <c r="Y12" s="180"/>
      <c r="Z12" s="180"/>
      <c r="AA12" s="180"/>
      <c r="AB12" s="180"/>
      <c r="AC12" s="180">
        <v>152859</v>
      </c>
      <c r="AD12" s="180"/>
      <c r="AE12" s="180"/>
      <c r="AF12" s="180"/>
      <c r="AG12" s="180"/>
      <c r="AH12" s="180"/>
      <c r="AI12" s="180">
        <v>342</v>
      </c>
      <c r="AJ12" s="180"/>
      <c r="AK12" s="180"/>
      <c r="AL12" s="180"/>
      <c r="AM12" s="180"/>
    </row>
    <row r="13" spans="1:41" s="27" customFormat="1" ht="22.5" customHeight="1" x14ac:dyDescent="0.15">
      <c r="A13" s="200" t="s">
        <v>72</v>
      </c>
      <c r="B13" s="201"/>
      <c r="C13" s="201"/>
      <c r="D13" s="201"/>
      <c r="E13" s="37" t="s">
        <v>69</v>
      </c>
      <c r="F13" s="38"/>
      <c r="G13" s="179">
        <v>8182</v>
      </c>
      <c r="H13" s="180"/>
      <c r="I13" s="180"/>
      <c r="J13" s="180"/>
      <c r="K13" s="180"/>
      <c r="L13" s="180"/>
      <c r="M13" s="180">
        <v>797</v>
      </c>
      <c r="N13" s="180"/>
      <c r="O13" s="180"/>
      <c r="P13" s="180"/>
      <c r="Q13" s="180"/>
      <c r="R13" s="180">
        <v>8822</v>
      </c>
      <c r="S13" s="180"/>
      <c r="T13" s="180"/>
      <c r="U13" s="180"/>
      <c r="V13" s="180"/>
      <c r="W13" s="180"/>
      <c r="X13" s="180">
        <v>846</v>
      </c>
      <c r="Y13" s="180"/>
      <c r="Z13" s="180"/>
      <c r="AA13" s="180"/>
      <c r="AB13" s="180"/>
      <c r="AC13" s="180">
        <v>9701</v>
      </c>
      <c r="AD13" s="180"/>
      <c r="AE13" s="180"/>
      <c r="AF13" s="180"/>
      <c r="AG13" s="180"/>
      <c r="AH13" s="180"/>
      <c r="AI13" s="180">
        <v>1001</v>
      </c>
      <c r="AJ13" s="180"/>
      <c r="AK13" s="180"/>
      <c r="AL13" s="180"/>
      <c r="AM13" s="180"/>
    </row>
    <row r="14" spans="1:41" s="27" customFormat="1" ht="22.5" customHeight="1" x14ac:dyDescent="0.15">
      <c r="A14" s="202"/>
      <c r="B14" s="202"/>
      <c r="C14" s="202"/>
      <c r="D14" s="202"/>
      <c r="E14" s="39" t="s">
        <v>70</v>
      </c>
      <c r="F14" s="40"/>
      <c r="G14" s="179">
        <f>325247862*0.001</f>
        <v>325247.86200000002</v>
      </c>
      <c r="H14" s="180"/>
      <c r="I14" s="180"/>
      <c r="J14" s="180"/>
      <c r="K14" s="180"/>
      <c r="L14" s="180"/>
      <c r="M14" s="180">
        <f>21292014*0.001</f>
        <v>21292.013999999999</v>
      </c>
      <c r="N14" s="180"/>
      <c r="O14" s="180"/>
      <c r="P14" s="180"/>
      <c r="Q14" s="180"/>
      <c r="R14" s="180">
        <v>355736</v>
      </c>
      <c r="S14" s="180"/>
      <c r="T14" s="180"/>
      <c r="U14" s="180"/>
      <c r="V14" s="180"/>
      <c r="W14" s="180"/>
      <c r="X14" s="180">
        <v>24555</v>
      </c>
      <c r="Y14" s="180"/>
      <c r="Z14" s="180"/>
      <c r="AA14" s="180"/>
      <c r="AB14" s="180"/>
      <c r="AC14" s="180">
        <v>403912</v>
      </c>
      <c r="AD14" s="180"/>
      <c r="AE14" s="180"/>
      <c r="AF14" s="180"/>
      <c r="AG14" s="180"/>
      <c r="AH14" s="180"/>
      <c r="AI14" s="180">
        <v>29516</v>
      </c>
      <c r="AJ14" s="180"/>
      <c r="AK14" s="180"/>
      <c r="AL14" s="180"/>
      <c r="AM14" s="180"/>
    </row>
    <row r="15" spans="1:41" s="27" customFormat="1" ht="22.5" customHeight="1" x14ac:dyDescent="0.15">
      <c r="A15" s="197" t="s">
        <v>125</v>
      </c>
      <c r="B15" s="198"/>
      <c r="C15" s="198"/>
      <c r="D15" s="198"/>
      <c r="E15" s="37" t="s">
        <v>69</v>
      </c>
      <c r="F15" s="38"/>
      <c r="G15" s="179">
        <v>3438</v>
      </c>
      <c r="H15" s="180"/>
      <c r="I15" s="180"/>
      <c r="J15" s="180"/>
      <c r="K15" s="180"/>
      <c r="L15" s="180"/>
      <c r="M15" s="180">
        <v>515</v>
      </c>
      <c r="N15" s="180"/>
      <c r="O15" s="180"/>
      <c r="P15" s="180"/>
      <c r="Q15" s="180"/>
      <c r="R15" s="180">
        <v>3567</v>
      </c>
      <c r="S15" s="180"/>
      <c r="T15" s="180"/>
      <c r="U15" s="180"/>
      <c r="V15" s="180"/>
      <c r="W15" s="180"/>
      <c r="X15" s="180">
        <v>510</v>
      </c>
      <c r="Y15" s="180"/>
      <c r="Z15" s="180"/>
      <c r="AA15" s="180"/>
      <c r="AB15" s="180"/>
      <c r="AC15" s="180">
        <v>3967</v>
      </c>
      <c r="AD15" s="180"/>
      <c r="AE15" s="180"/>
      <c r="AF15" s="180"/>
      <c r="AG15" s="180"/>
      <c r="AH15" s="180"/>
      <c r="AI15" s="180">
        <v>630</v>
      </c>
      <c r="AJ15" s="180"/>
      <c r="AK15" s="180"/>
      <c r="AL15" s="180"/>
      <c r="AM15" s="180"/>
    </row>
    <row r="16" spans="1:41" s="27" customFormat="1" ht="22.5" customHeight="1" x14ac:dyDescent="0.15">
      <c r="A16" s="199"/>
      <c r="B16" s="199"/>
      <c r="C16" s="199"/>
      <c r="D16" s="199"/>
      <c r="E16" s="39" t="s">
        <v>70</v>
      </c>
      <c r="F16" s="40"/>
      <c r="G16" s="179">
        <f>101431950*0.001</f>
        <v>101431.95</v>
      </c>
      <c r="H16" s="180"/>
      <c r="I16" s="180"/>
      <c r="J16" s="180"/>
      <c r="K16" s="180"/>
      <c r="L16" s="180"/>
      <c r="M16" s="180">
        <f>13935115*0.001</f>
        <v>13935.115</v>
      </c>
      <c r="N16" s="180"/>
      <c r="O16" s="180"/>
      <c r="P16" s="180"/>
      <c r="Q16" s="180"/>
      <c r="R16" s="180">
        <v>107386</v>
      </c>
      <c r="S16" s="180"/>
      <c r="T16" s="180"/>
      <c r="U16" s="180"/>
      <c r="V16" s="180"/>
      <c r="W16" s="180"/>
      <c r="X16" s="180">
        <v>14092</v>
      </c>
      <c r="Y16" s="180"/>
      <c r="Z16" s="180"/>
      <c r="AA16" s="180"/>
      <c r="AB16" s="180"/>
      <c r="AC16" s="180">
        <v>120769</v>
      </c>
      <c r="AD16" s="180"/>
      <c r="AE16" s="180"/>
      <c r="AF16" s="180"/>
      <c r="AG16" s="180"/>
      <c r="AH16" s="180"/>
      <c r="AI16" s="180">
        <v>17734</v>
      </c>
      <c r="AJ16" s="180"/>
      <c r="AK16" s="180"/>
      <c r="AL16" s="180"/>
      <c r="AM16" s="180"/>
    </row>
    <row r="17" spans="1:39" s="27" customFormat="1" ht="22.5" customHeight="1" x14ac:dyDescent="0.15">
      <c r="A17" s="195" t="s">
        <v>73</v>
      </c>
      <c r="B17" s="195"/>
      <c r="C17" s="195"/>
      <c r="D17" s="195"/>
      <c r="E17" s="37" t="s">
        <v>69</v>
      </c>
      <c r="F17" s="38"/>
      <c r="G17" s="179">
        <v>48464</v>
      </c>
      <c r="H17" s="180"/>
      <c r="I17" s="180"/>
      <c r="J17" s="180"/>
      <c r="K17" s="180"/>
      <c r="L17" s="180"/>
      <c r="M17" s="180">
        <v>14577</v>
      </c>
      <c r="N17" s="180"/>
      <c r="O17" s="180"/>
      <c r="P17" s="180"/>
      <c r="Q17" s="180"/>
      <c r="R17" s="180">
        <v>51807</v>
      </c>
      <c r="S17" s="180"/>
      <c r="T17" s="180"/>
      <c r="U17" s="180"/>
      <c r="V17" s="180"/>
      <c r="W17" s="180"/>
      <c r="X17" s="180">
        <v>16250</v>
      </c>
      <c r="Y17" s="180"/>
      <c r="Z17" s="180"/>
      <c r="AA17" s="180"/>
      <c r="AB17" s="180"/>
      <c r="AC17" s="180">
        <v>34167</v>
      </c>
      <c r="AD17" s="180"/>
      <c r="AE17" s="180"/>
      <c r="AF17" s="180"/>
      <c r="AG17" s="180"/>
      <c r="AH17" s="180"/>
      <c r="AI17" s="180">
        <v>19226</v>
      </c>
      <c r="AJ17" s="180"/>
      <c r="AK17" s="180"/>
      <c r="AL17" s="180"/>
      <c r="AM17" s="180"/>
    </row>
    <row r="18" spans="1:39" s="27" customFormat="1" ht="22.5" customHeight="1" x14ac:dyDescent="0.15">
      <c r="A18" s="196"/>
      <c r="B18" s="196"/>
      <c r="C18" s="196"/>
      <c r="D18" s="196"/>
      <c r="E18" s="39" t="s">
        <v>70</v>
      </c>
      <c r="F18" s="40"/>
      <c r="G18" s="179">
        <f>3501895361*0.001</f>
        <v>3501895.361</v>
      </c>
      <c r="H18" s="180"/>
      <c r="I18" s="180"/>
      <c r="J18" s="180"/>
      <c r="K18" s="180"/>
      <c r="L18" s="180"/>
      <c r="M18" s="180">
        <f>505526415*0.001</f>
        <v>505526.41500000004</v>
      </c>
      <c r="N18" s="180"/>
      <c r="O18" s="180"/>
      <c r="P18" s="180"/>
      <c r="Q18" s="180"/>
      <c r="R18" s="180">
        <v>3670074</v>
      </c>
      <c r="S18" s="180"/>
      <c r="T18" s="180"/>
      <c r="U18" s="180"/>
      <c r="V18" s="180"/>
      <c r="W18" s="180"/>
      <c r="X18" s="180">
        <v>470276</v>
      </c>
      <c r="Y18" s="180"/>
      <c r="Z18" s="180"/>
      <c r="AA18" s="180"/>
      <c r="AB18" s="180"/>
      <c r="AC18" s="180">
        <v>2442677</v>
      </c>
      <c r="AD18" s="180"/>
      <c r="AE18" s="180"/>
      <c r="AF18" s="180"/>
      <c r="AG18" s="180"/>
      <c r="AH18" s="180"/>
      <c r="AI18" s="180">
        <v>532837</v>
      </c>
      <c r="AJ18" s="180"/>
      <c r="AK18" s="180"/>
      <c r="AL18" s="180"/>
      <c r="AM18" s="180"/>
    </row>
    <row r="19" spans="1:39" s="27" customFormat="1" ht="22.5" customHeight="1" x14ac:dyDescent="0.15">
      <c r="A19" s="194" t="s">
        <v>74</v>
      </c>
      <c r="B19" s="194"/>
      <c r="C19" s="194"/>
      <c r="D19" s="194"/>
      <c r="E19" s="43" t="s">
        <v>69</v>
      </c>
      <c r="F19" s="38"/>
      <c r="G19" s="179">
        <v>12378</v>
      </c>
      <c r="H19" s="180"/>
      <c r="I19" s="180"/>
      <c r="J19" s="180"/>
      <c r="K19" s="180"/>
      <c r="L19" s="180"/>
      <c r="M19" s="180">
        <v>3174</v>
      </c>
      <c r="N19" s="180"/>
      <c r="O19" s="180"/>
      <c r="P19" s="180"/>
      <c r="Q19" s="180"/>
      <c r="R19" s="180">
        <v>12194</v>
      </c>
      <c r="S19" s="180"/>
      <c r="T19" s="180"/>
      <c r="U19" s="180"/>
      <c r="V19" s="180"/>
      <c r="W19" s="180"/>
      <c r="X19" s="180">
        <v>3437</v>
      </c>
      <c r="Y19" s="180"/>
      <c r="Z19" s="180"/>
      <c r="AA19" s="180"/>
      <c r="AB19" s="180"/>
      <c r="AC19" s="180">
        <v>12924</v>
      </c>
      <c r="AD19" s="180"/>
      <c r="AE19" s="180"/>
      <c r="AF19" s="180"/>
      <c r="AG19" s="180"/>
      <c r="AH19" s="180"/>
      <c r="AI19" s="180">
        <v>4018</v>
      </c>
      <c r="AJ19" s="180"/>
      <c r="AK19" s="180"/>
      <c r="AL19" s="180"/>
      <c r="AM19" s="180"/>
    </row>
    <row r="20" spans="1:39" s="27" customFormat="1" ht="22.5" customHeight="1" x14ac:dyDescent="0.15">
      <c r="A20" s="194"/>
      <c r="B20" s="194"/>
      <c r="C20" s="194"/>
      <c r="D20" s="194"/>
      <c r="E20" s="39" t="s">
        <v>70</v>
      </c>
      <c r="F20" s="40"/>
      <c r="G20" s="179">
        <f>883990414*0.001</f>
        <v>883990.41399999999</v>
      </c>
      <c r="H20" s="180"/>
      <c r="I20" s="180"/>
      <c r="J20" s="180"/>
      <c r="K20" s="180"/>
      <c r="L20" s="180"/>
      <c r="M20" s="180">
        <f>132145123*0.001</f>
        <v>132145.12299999999</v>
      </c>
      <c r="N20" s="180"/>
      <c r="O20" s="180"/>
      <c r="P20" s="180"/>
      <c r="Q20" s="180"/>
      <c r="R20" s="180">
        <v>881057</v>
      </c>
      <c r="S20" s="180"/>
      <c r="T20" s="180"/>
      <c r="U20" s="180"/>
      <c r="V20" s="180"/>
      <c r="W20" s="180"/>
      <c r="X20" s="180">
        <v>115575</v>
      </c>
      <c r="Y20" s="180"/>
      <c r="Z20" s="180"/>
      <c r="AA20" s="180"/>
      <c r="AB20" s="180"/>
      <c r="AC20" s="180">
        <v>892635</v>
      </c>
      <c r="AD20" s="180"/>
      <c r="AE20" s="180"/>
      <c r="AF20" s="180"/>
      <c r="AG20" s="180"/>
      <c r="AH20" s="180"/>
      <c r="AI20" s="180">
        <v>127345</v>
      </c>
      <c r="AJ20" s="180"/>
      <c r="AK20" s="180"/>
      <c r="AL20" s="180"/>
      <c r="AM20" s="180"/>
    </row>
    <row r="21" spans="1:39" s="27" customFormat="1" ht="22.5" customHeight="1" x14ac:dyDescent="0.15">
      <c r="A21" s="193" t="s">
        <v>118</v>
      </c>
      <c r="B21" s="193"/>
      <c r="C21" s="193"/>
      <c r="D21" s="193"/>
      <c r="E21" s="37" t="s">
        <v>69</v>
      </c>
      <c r="F21" s="38"/>
      <c r="G21" s="179">
        <v>52176</v>
      </c>
      <c r="H21" s="180"/>
      <c r="I21" s="180"/>
      <c r="J21" s="180"/>
      <c r="K21" s="180"/>
      <c r="L21" s="180"/>
      <c r="M21" s="180">
        <v>13700</v>
      </c>
      <c r="N21" s="180"/>
      <c r="O21" s="180"/>
      <c r="P21" s="180"/>
      <c r="Q21" s="180"/>
      <c r="R21" s="180">
        <v>54712</v>
      </c>
      <c r="S21" s="180"/>
      <c r="T21" s="180"/>
      <c r="U21" s="180"/>
      <c r="V21" s="180"/>
      <c r="W21" s="180"/>
      <c r="X21" s="180">
        <v>15246</v>
      </c>
      <c r="Y21" s="180"/>
      <c r="Z21" s="180"/>
      <c r="AA21" s="180"/>
      <c r="AB21" s="180"/>
      <c r="AC21" s="180">
        <v>57898</v>
      </c>
      <c r="AD21" s="180"/>
      <c r="AE21" s="180"/>
      <c r="AF21" s="180"/>
      <c r="AG21" s="180"/>
      <c r="AH21" s="180"/>
      <c r="AI21" s="180">
        <v>17270</v>
      </c>
      <c r="AJ21" s="180"/>
      <c r="AK21" s="180"/>
      <c r="AL21" s="180"/>
      <c r="AM21" s="180"/>
    </row>
    <row r="22" spans="1:39" s="27" customFormat="1" ht="22.5" customHeight="1" x14ac:dyDescent="0.15">
      <c r="A22" s="193"/>
      <c r="B22" s="193"/>
      <c r="C22" s="193"/>
      <c r="D22" s="193"/>
      <c r="E22" s="39" t="s">
        <v>70</v>
      </c>
      <c r="F22" s="40"/>
      <c r="G22" s="179">
        <f>721320650*0.001</f>
        <v>721320.65</v>
      </c>
      <c r="H22" s="180"/>
      <c r="I22" s="180"/>
      <c r="J22" s="180"/>
      <c r="K22" s="180"/>
      <c r="L22" s="180"/>
      <c r="M22" s="180">
        <f>81116274*0.001</f>
        <v>81116.274000000005</v>
      </c>
      <c r="N22" s="180"/>
      <c r="O22" s="180"/>
      <c r="P22" s="180"/>
      <c r="Q22" s="180"/>
      <c r="R22" s="180">
        <v>760615</v>
      </c>
      <c r="S22" s="180"/>
      <c r="T22" s="180"/>
      <c r="U22" s="180"/>
      <c r="V22" s="180"/>
      <c r="W22" s="180"/>
      <c r="X22" s="180">
        <v>88873</v>
      </c>
      <c r="Y22" s="180"/>
      <c r="Z22" s="180"/>
      <c r="AA22" s="180"/>
      <c r="AB22" s="180"/>
      <c r="AC22" s="180">
        <v>808713</v>
      </c>
      <c r="AD22" s="180"/>
      <c r="AE22" s="180"/>
      <c r="AF22" s="180"/>
      <c r="AG22" s="180"/>
      <c r="AH22" s="180"/>
      <c r="AI22" s="180">
        <v>96590</v>
      </c>
      <c r="AJ22" s="180"/>
      <c r="AK22" s="180"/>
      <c r="AL22" s="180"/>
      <c r="AM22" s="180"/>
    </row>
    <row r="23" spans="1:39" s="27" customFormat="1" ht="22.5" customHeight="1" x14ac:dyDescent="0.15">
      <c r="A23" s="193" t="s">
        <v>119</v>
      </c>
      <c r="B23" s="193"/>
      <c r="C23" s="193"/>
      <c r="D23" s="193"/>
      <c r="E23" s="37" t="s">
        <v>69</v>
      </c>
      <c r="F23" s="38"/>
      <c r="G23" s="179">
        <v>12329</v>
      </c>
      <c r="H23" s="180"/>
      <c r="I23" s="180"/>
      <c r="J23" s="180"/>
      <c r="K23" s="180"/>
      <c r="L23" s="180"/>
      <c r="M23" s="180">
        <v>416</v>
      </c>
      <c r="N23" s="180"/>
      <c r="O23" s="180"/>
      <c r="P23" s="180"/>
      <c r="Q23" s="180"/>
      <c r="R23" s="180">
        <v>12355</v>
      </c>
      <c r="S23" s="180"/>
      <c r="T23" s="180"/>
      <c r="U23" s="180"/>
      <c r="V23" s="180"/>
      <c r="W23" s="180"/>
      <c r="X23" s="180">
        <v>278</v>
      </c>
      <c r="Y23" s="180"/>
      <c r="Z23" s="180"/>
      <c r="AA23" s="180"/>
      <c r="AB23" s="180"/>
      <c r="AC23" s="180">
        <v>12026</v>
      </c>
      <c r="AD23" s="180"/>
      <c r="AE23" s="180"/>
      <c r="AF23" s="180"/>
      <c r="AG23" s="180"/>
      <c r="AH23" s="180"/>
      <c r="AI23" s="180">
        <v>317</v>
      </c>
      <c r="AJ23" s="180"/>
      <c r="AK23" s="180"/>
      <c r="AL23" s="180"/>
      <c r="AM23" s="180"/>
    </row>
    <row r="24" spans="1:39" s="27" customFormat="1" ht="22.5" customHeight="1" x14ac:dyDescent="0.15">
      <c r="A24" s="193"/>
      <c r="B24" s="193"/>
      <c r="C24" s="193"/>
      <c r="D24" s="193"/>
      <c r="E24" s="39" t="s">
        <v>70</v>
      </c>
      <c r="F24" s="40"/>
      <c r="G24" s="179">
        <f>918613039*0.001</f>
        <v>918613.03899999999</v>
      </c>
      <c r="H24" s="180"/>
      <c r="I24" s="180"/>
      <c r="J24" s="180"/>
      <c r="K24" s="180"/>
      <c r="L24" s="180"/>
      <c r="M24" s="180">
        <f>12630417*0.001</f>
        <v>12630.416999999999</v>
      </c>
      <c r="N24" s="180"/>
      <c r="O24" s="180"/>
      <c r="P24" s="180"/>
      <c r="Q24" s="180"/>
      <c r="R24" s="180">
        <v>981108</v>
      </c>
      <c r="S24" s="180"/>
      <c r="T24" s="180"/>
      <c r="U24" s="180"/>
      <c r="V24" s="180"/>
      <c r="W24" s="180"/>
      <c r="X24" s="180">
        <v>8698</v>
      </c>
      <c r="Y24" s="180"/>
      <c r="Z24" s="180"/>
      <c r="AA24" s="180"/>
      <c r="AB24" s="180"/>
      <c r="AC24" s="180">
        <v>951803</v>
      </c>
      <c r="AD24" s="180"/>
      <c r="AE24" s="180"/>
      <c r="AF24" s="180"/>
      <c r="AG24" s="180"/>
      <c r="AH24" s="180"/>
      <c r="AI24" s="180">
        <v>9710</v>
      </c>
      <c r="AJ24" s="180"/>
      <c r="AK24" s="180"/>
      <c r="AL24" s="180"/>
      <c r="AM24" s="180"/>
    </row>
    <row r="25" spans="1:39" s="27" customFormat="1" ht="22.5" customHeight="1" x14ac:dyDescent="0.15">
      <c r="A25" s="193" t="s">
        <v>120</v>
      </c>
      <c r="B25" s="193"/>
      <c r="C25" s="193"/>
      <c r="D25" s="193"/>
      <c r="E25" s="37" t="s">
        <v>69</v>
      </c>
      <c r="F25" s="38"/>
      <c r="G25" s="179">
        <v>1763</v>
      </c>
      <c r="H25" s="180"/>
      <c r="I25" s="180"/>
      <c r="J25" s="180"/>
      <c r="K25" s="180"/>
      <c r="L25" s="180"/>
      <c r="M25" s="180">
        <v>5</v>
      </c>
      <c r="N25" s="180"/>
      <c r="O25" s="180"/>
      <c r="P25" s="180"/>
      <c r="Q25" s="180"/>
      <c r="R25" s="180">
        <v>1947</v>
      </c>
      <c r="S25" s="180"/>
      <c r="T25" s="180"/>
      <c r="U25" s="180"/>
      <c r="V25" s="180"/>
      <c r="W25" s="180"/>
      <c r="X25" s="180">
        <v>27</v>
      </c>
      <c r="Y25" s="180"/>
      <c r="Z25" s="180"/>
      <c r="AA25" s="180"/>
      <c r="AB25" s="180"/>
      <c r="AC25" s="180">
        <v>2068</v>
      </c>
      <c r="AD25" s="180"/>
      <c r="AE25" s="180"/>
      <c r="AF25" s="180"/>
      <c r="AG25" s="180"/>
      <c r="AH25" s="180"/>
      <c r="AI25" s="180">
        <v>34</v>
      </c>
      <c r="AJ25" s="180"/>
      <c r="AK25" s="180"/>
      <c r="AL25" s="180"/>
      <c r="AM25" s="180"/>
    </row>
    <row r="26" spans="1:39" s="27" customFormat="1" ht="22.5" customHeight="1" x14ac:dyDescent="0.15">
      <c r="A26" s="193"/>
      <c r="B26" s="193"/>
      <c r="C26" s="193"/>
      <c r="D26" s="193"/>
      <c r="E26" s="39" t="s">
        <v>70</v>
      </c>
      <c r="F26" s="40"/>
      <c r="G26" s="179">
        <f>145000276*0.001</f>
        <v>145000.27600000001</v>
      </c>
      <c r="H26" s="180"/>
      <c r="I26" s="180"/>
      <c r="J26" s="180"/>
      <c r="K26" s="180"/>
      <c r="L26" s="180"/>
      <c r="M26" s="180">
        <f>135275*0.001</f>
        <v>135.27500000000001</v>
      </c>
      <c r="N26" s="180"/>
      <c r="O26" s="180"/>
      <c r="P26" s="180"/>
      <c r="Q26" s="180"/>
      <c r="R26" s="180">
        <v>158256</v>
      </c>
      <c r="S26" s="180"/>
      <c r="T26" s="180"/>
      <c r="U26" s="180"/>
      <c r="V26" s="180"/>
      <c r="W26" s="180"/>
      <c r="X26" s="180">
        <v>1085</v>
      </c>
      <c r="Y26" s="180"/>
      <c r="Z26" s="180"/>
      <c r="AA26" s="180"/>
      <c r="AB26" s="180"/>
      <c r="AC26" s="180">
        <v>173812</v>
      </c>
      <c r="AD26" s="180"/>
      <c r="AE26" s="180"/>
      <c r="AF26" s="180"/>
      <c r="AG26" s="180"/>
      <c r="AH26" s="180"/>
      <c r="AI26" s="180">
        <v>1066</v>
      </c>
      <c r="AJ26" s="180"/>
      <c r="AK26" s="180"/>
      <c r="AL26" s="180"/>
      <c r="AM26" s="180"/>
    </row>
    <row r="27" spans="1:39" s="27" customFormat="1" ht="22.5" customHeight="1" x14ac:dyDescent="0.15">
      <c r="A27" s="193" t="s">
        <v>121</v>
      </c>
      <c r="B27" s="193"/>
      <c r="C27" s="193"/>
      <c r="D27" s="193"/>
      <c r="E27" s="37" t="s">
        <v>69</v>
      </c>
      <c r="F27" s="38"/>
      <c r="G27" s="179">
        <v>23510</v>
      </c>
      <c r="H27" s="180"/>
      <c r="I27" s="180"/>
      <c r="J27" s="180"/>
      <c r="K27" s="180"/>
      <c r="L27" s="180"/>
      <c r="M27" s="180">
        <v>1060</v>
      </c>
      <c r="N27" s="180"/>
      <c r="O27" s="180"/>
      <c r="P27" s="180"/>
      <c r="Q27" s="180"/>
      <c r="R27" s="180">
        <v>27008</v>
      </c>
      <c r="S27" s="180"/>
      <c r="T27" s="180"/>
      <c r="U27" s="180"/>
      <c r="V27" s="180"/>
      <c r="W27" s="180"/>
      <c r="X27" s="180">
        <v>1199</v>
      </c>
      <c r="Y27" s="180"/>
      <c r="Z27" s="180"/>
      <c r="AA27" s="180"/>
      <c r="AB27" s="180"/>
      <c r="AC27" s="180">
        <v>30664</v>
      </c>
      <c r="AD27" s="180"/>
      <c r="AE27" s="180"/>
      <c r="AF27" s="180"/>
      <c r="AG27" s="180"/>
      <c r="AH27" s="180"/>
      <c r="AI27" s="180">
        <v>1441</v>
      </c>
      <c r="AJ27" s="180"/>
      <c r="AK27" s="180"/>
      <c r="AL27" s="180"/>
      <c r="AM27" s="180"/>
    </row>
    <row r="28" spans="1:39" s="27" customFormat="1" ht="22.5" customHeight="1" x14ac:dyDescent="0.15">
      <c r="A28" s="193"/>
      <c r="B28" s="193"/>
      <c r="C28" s="193"/>
      <c r="D28" s="193"/>
      <c r="E28" s="39" t="s">
        <v>70</v>
      </c>
      <c r="F28" s="40"/>
      <c r="G28" s="179">
        <f>167581774*0.001</f>
        <v>167581.774</v>
      </c>
      <c r="H28" s="180"/>
      <c r="I28" s="180"/>
      <c r="J28" s="180"/>
      <c r="K28" s="180"/>
      <c r="L28" s="180"/>
      <c r="M28" s="180">
        <f>6303159*0.001</f>
        <v>6303.1590000000006</v>
      </c>
      <c r="N28" s="180"/>
      <c r="O28" s="180"/>
      <c r="P28" s="180"/>
      <c r="Q28" s="180"/>
      <c r="R28" s="180">
        <v>190421</v>
      </c>
      <c r="S28" s="180"/>
      <c r="T28" s="180"/>
      <c r="U28" s="180"/>
      <c r="V28" s="180"/>
      <c r="W28" s="180"/>
      <c r="X28" s="180">
        <v>7159</v>
      </c>
      <c r="Y28" s="180"/>
      <c r="Z28" s="180"/>
      <c r="AA28" s="180"/>
      <c r="AB28" s="180"/>
      <c r="AC28" s="180">
        <v>214047</v>
      </c>
      <c r="AD28" s="180"/>
      <c r="AE28" s="180"/>
      <c r="AF28" s="180"/>
      <c r="AG28" s="180"/>
      <c r="AH28" s="180"/>
      <c r="AI28" s="180">
        <v>8475</v>
      </c>
      <c r="AJ28" s="180"/>
      <c r="AK28" s="180"/>
      <c r="AL28" s="180"/>
      <c r="AM28" s="180"/>
    </row>
    <row r="29" spans="1:39" s="27" customFormat="1" ht="22.5" customHeight="1" x14ac:dyDescent="0.15">
      <c r="A29" s="193" t="s">
        <v>122</v>
      </c>
      <c r="B29" s="193"/>
      <c r="C29" s="193"/>
      <c r="D29" s="193"/>
      <c r="E29" s="37" t="s">
        <v>69</v>
      </c>
      <c r="F29" s="38"/>
      <c r="G29" s="179">
        <v>3920</v>
      </c>
      <c r="H29" s="180"/>
      <c r="I29" s="180"/>
      <c r="J29" s="180"/>
      <c r="K29" s="180"/>
      <c r="L29" s="180"/>
      <c r="M29" s="180">
        <v>806</v>
      </c>
      <c r="N29" s="180"/>
      <c r="O29" s="180"/>
      <c r="P29" s="180"/>
      <c r="Q29" s="180"/>
      <c r="R29" s="180">
        <v>4064</v>
      </c>
      <c r="S29" s="180"/>
      <c r="T29" s="180"/>
      <c r="U29" s="180"/>
      <c r="V29" s="180"/>
      <c r="W29" s="180"/>
      <c r="X29" s="180">
        <v>767</v>
      </c>
      <c r="Y29" s="180"/>
      <c r="Z29" s="180"/>
      <c r="AA29" s="180"/>
      <c r="AB29" s="180"/>
      <c r="AC29" s="180">
        <v>4270</v>
      </c>
      <c r="AD29" s="180"/>
      <c r="AE29" s="180"/>
      <c r="AF29" s="180"/>
      <c r="AG29" s="180"/>
      <c r="AH29" s="180"/>
      <c r="AI29" s="180">
        <v>707</v>
      </c>
      <c r="AJ29" s="180"/>
      <c r="AK29" s="180"/>
      <c r="AL29" s="180"/>
      <c r="AM29" s="180"/>
    </row>
    <row r="30" spans="1:39" s="27" customFormat="1" ht="22.5" customHeight="1" x14ac:dyDescent="0.15">
      <c r="A30" s="193"/>
      <c r="B30" s="193"/>
      <c r="C30" s="193"/>
      <c r="D30" s="193"/>
      <c r="E30" s="39" t="s">
        <v>70</v>
      </c>
      <c r="F30" s="40"/>
      <c r="G30" s="179">
        <f>753645653*0.001</f>
        <v>753645.65300000005</v>
      </c>
      <c r="H30" s="180"/>
      <c r="I30" s="180"/>
      <c r="J30" s="180"/>
      <c r="K30" s="180"/>
      <c r="L30" s="180"/>
      <c r="M30" s="180">
        <f>80704923*0.001</f>
        <v>80704.922999999995</v>
      </c>
      <c r="N30" s="180"/>
      <c r="O30" s="180"/>
      <c r="P30" s="180"/>
      <c r="Q30" s="180"/>
      <c r="R30" s="180">
        <v>780375</v>
      </c>
      <c r="S30" s="180"/>
      <c r="T30" s="180"/>
      <c r="U30" s="180"/>
      <c r="V30" s="180"/>
      <c r="W30" s="180"/>
      <c r="X30" s="180">
        <v>59017</v>
      </c>
      <c r="Y30" s="180"/>
      <c r="Z30" s="180"/>
      <c r="AA30" s="180"/>
      <c r="AB30" s="180"/>
      <c r="AC30" s="180">
        <v>804802</v>
      </c>
      <c r="AD30" s="180"/>
      <c r="AE30" s="180"/>
      <c r="AF30" s="180"/>
      <c r="AG30" s="180"/>
      <c r="AH30" s="180"/>
      <c r="AI30" s="180">
        <v>49714</v>
      </c>
      <c r="AJ30" s="180"/>
      <c r="AK30" s="180"/>
      <c r="AL30" s="180"/>
      <c r="AM30" s="180"/>
    </row>
    <row r="31" spans="1:39" s="27" customFormat="1" ht="22.5" customHeight="1" x14ac:dyDescent="0.15">
      <c r="A31" s="193" t="s">
        <v>123</v>
      </c>
      <c r="B31" s="193"/>
      <c r="C31" s="193"/>
      <c r="D31" s="193"/>
      <c r="E31" s="37" t="s">
        <v>69</v>
      </c>
      <c r="F31" s="38"/>
      <c r="G31" s="179">
        <v>77512</v>
      </c>
      <c r="H31" s="180"/>
      <c r="I31" s="180"/>
      <c r="J31" s="180"/>
      <c r="K31" s="180"/>
      <c r="L31" s="180"/>
      <c r="M31" s="180">
        <v>33204</v>
      </c>
      <c r="N31" s="180"/>
      <c r="O31" s="180"/>
      <c r="P31" s="180"/>
      <c r="Q31" s="180"/>
      <c r="R31" s="180">
        <v>80614</v>
      </c>
      <c r="S31" s="180"/>
      <c r="T31" s="180"/>
      <c r="U31" s="180"/>
      <c r="V31" s="180"/>
      <c r="W31" s="180"/>
      <c r="X31" s="180">
        <v>35079</v>
      </c>
      <c r="Y31" s="180"/>
      <c r="Z31" s="180"/>
      <c r="AA31" s="180"/>
      <c r="AB31" s="180"/>
      <c r="AC31" s="180">
        <v>83715</v>
      </c>
      <c r="AD31" s="180"/>
      <c r="AE31" s="180"/>
      <c r="AF31" s="180"/>
      <c r="AG31" s="180"/>
      <c r="AH31" s="180"/>
      <c r="AI31" s="180">
        <v>39075</v>
      </c>
      <c r="AJ31" s="180"/>
      <c r="AK31" s="180"/>
      <c r="AL31" s="180"/>
      <c r="AM31" s="180"/>
    </row>
    <row r="32" spans="1:39" s="27" customFormat="1" ht="22.5" customHeight="1" x14ac:dyDescent="0.15">
      <c r="A32" s="193"/>
      <c r="B32" s="193"/>
      <c r="C32" s="193"/>
      <c r="D32" s="193"/>
      <c r="E32" s="39" t="s">
        <v>70</v>
      </c>
      <c r="F32" s="40"/>
      <c r="G32" s="179">
        <f>1042893989*0.001</f>
        <v>1042893.9890000001</v>
      </c>
      <c r="H32" s="180"/>
      <c r="I32" s="180"/>
      <c r="J32" s="180"/>
      <c r="K32" s="180"/>
      <c r="L32" s="180"/>
      <c r="M32" s="180">
        <f>146871164*0.001</f>
        <v>146871.16399999999</v>
      </c>
      <c r="N32" s="180"/>
      <c r="O32" s="180"/>
      <c r="P32" s="180"/>
      <c r="Q32" s="180"/>
      <c r="R32" s="180">
        <v>1133040</v>
      </c>
      <c r="S32" s="180"/>
      <c r="T32" s="180"/>
      <c r="U32" s="180"/>
      <c r="V32" s="180"/>
      <c r="W32" s="180"/>
      <c r="X32" s="180">
        <v>164565</v>
      </c>
      <c r="Y32" s="180"/>
      <c r="Z32" s="180"/>
      <c r="AA32" s="180"/>
      <c r="AB32" s="180"/>
      <c r="AC32" s="180">
        <v>1174725</v>
      </c>
      <c r="AD32" s="180"/>
      <c r="AE32" s="180"/>
      <c r="AF32" s="180"/>
      <c r="AG32" s="180"/>
      <c r="AH32" s="180"/>
      <c r="AI32" s="180">
        <v>184379</v>
      </c>
      <c r="AJ32" s="180"/>
      <c r="AK32" s="180"/>
      <c r="AL32" s="180"/>
      <c r="AM32" s="180"/>
    </row>
    <row r="33" spans="1:39" s="27" customFormat="1" ht="22.5" customHeight="1" x14ac:dyDescent="0.15">
      <c r="A33" s="193" t="s">
        <v>124</v>
      </c>
      <c r="B33" s="193"/>
      <c r="C33" s="193"/>
      <c r="D33" s="193"/>
      <c r="E33" s="37" t="s">
        <v>69</v>
      </c>
      <c r="F33" s="38"/>
      <c r="G33" s="179">
        <v>963</v>
      </c>
      <c r="H33" s="180"/>
      <c r="I33" s="180"/>
      <c r="J33" s="180"/>
      <c r="K33" s="180"/>
      <c r="L33" s="180"/>
      <c r="M33" s="180">
        <v>466</v>
      </c>
      <c r="N33" s="180"/>
      <c r="O33" s="180"/>
      <c r="P33" s="180"/>
      <c r="Q33" s="180"/>
      <c r="R33" s="180">
        <v>921</v>
      </c>
      <c r="S33" s="180"/>
      <c r="T33" s="180"/>
      <c r="U33" s="180"/>
      <c r="V33" s="180"/>
      <c r="W33" s="180"/>
      <c r="X33" s="180">
        <v>455</v>
      </c>
      <c r="Y33" s="180"/>
      <c r="Z33" s="180"/>
      <c r="AA33" s="180"/>
      <c r="AB33" s="180"/>
      <c r="AC33" s="180">
        <v>939</v>
      </c>
      <c r="AD33" s="180"/>
      <c r="AE33" s="180"/>
      <c r="AF33" s="180"/>
      <c r="AG33" s="180"/>
      <c r="AH33" s="180"/>
      <c r="AI33" s="180">
        <v>457</v>
      </c>
      <c r="AJ33" s="180"/>
      <c r="AK33" s="180"/>
      <c r="AL33" s="180"/>
      <c r="AM33" s="180"/>
    </row>
    <row r="34" spans="1:39" s="27" customFormat="1" ht="22.5" customHeight="1" x14ac:dyDescent="0.15">
      <c r="A34" s="193"/>
      <c r="B34" s="193"/>
      <c r="C34" s="193"/>
      <c r="D34" s="193"/>
      <c r="E34" s="39" t="s">
        <v>70</v>
      </c>
      <c r="F34" s="40"/>
      <c r="G34" s="179">
        <f>26648674*0.001</f>
        <v>26648.673999999999</v>
      </c>
      <c r="H34" s="180"/>
      <c r="I34" s="180"/>
      <c r="J34" s="180"/>
      <c r="K34" s="180"/>
      <c r="L34" s="180"/>
      <c r="M34" s="180">
        <f>10231913*0.001</f>
        <v>10231.913</v>
      </c>
      <c r="N34" s="180"/>
      <c r="O34" s="180"/>
      <c r="P34" s="180"/>
      <c r="Q34" s="180"/>
      <c r="R34" s="180">
        <v>26019</v>
      </c>
      <c r="S34" s="180"/>
      <c r="T34" s="180"/>
      <c r="U34" s="180"/>
      <c r="V34" s="180"/>
      <c r="W34" s="180"/>
      <c r="X34" s="180">
        <v>10610</v>
      </c>
      <c r="Y34" s="180"/>
      <c r="Z34" s="180"/>
      <c r="AA34" s="180"/>
      <c r="AB34" s="180"/>
      <c r="AC34" s="180">
        <v>27651</v>
      </c>
      <c r="AD34" s="180"/>
      <c r="AE34" s="180"/>
      <c r="AF34" s="180"/>
      <c r="AG34" s="180"/>
      <c r="AH34" s="180"/>
      <c r="AI34" s="180">
        <v>10467</v>
      </c>
      <c r="AJ34" s="180"/>
      <c r="AK34" s="180"/>
      <c r="AL34" s="180"/>
      <c r="AM34" s="180"/>
    </row>
    <row r="35" spans="1:39" s="27" customFormat="1" ht="22.5" customHeight="1" x14ac:dyDescent="0.15">
      <c r="A35" s="191" t="s">
        <v>75</v>
      </c>
      <c r="B35" s="191"/>
      <c r="C35" s="191"/>
      <c r="D35" s="191"/>
      <c r="E35" s="35" t="s">
        <v>69</v>
      </c>
      <c r="F35" s="35"/>
      <c r="G35" s="179">
        <v>859</v>
      </c>
      <c r="H35" s="180"/>
      <c r="I35" s="180"/>
      <c r="J35" s="180"/>
      <c r="K35" s="180"/>
      <c r="L35" s="180"/>
      <c r="M35" s="180">
        <v>610</v>
      </c>
      <c r="N35" s="180"/>
      <c r="O35" s="180"/>
      <c r="P35" s="180"/>
      <c r="Q35" s="180"/>
      <c r="R35" s="180">
        <v>832</v>
      </c>
      <c r="S35" s="180"/>
      <c r="T35" s="180"/>
      <c r="U35" s="180"/>
      <c r="V35" s="180"/>
      <c r="W35" s="180"/>
      <c r="X35" s="180">
        <v>593</v>
      </c>
      <c r="Y35" s="180"/>
      <c r="Z35" s="180"/>
      <c r="AA35" s="180"/>
      <c r="AB35" s="180"/>
      <c r="AC35" s="180">
        <v>816</v>
      </c>
      <c r="AD35" s="180"/>
      <c r="AE35" s="180"/>
      <c r="AF35" s="180"/>
      <c r="AG35" s="180"/>
      <c r="AH35" s="180"/>
      <c r="AI35" s="180">
        <v>661</v>
      </c>
      <c r="AJ35" s="180"/>
      <c r="AK35" s="180"/>
      <c r="AL35" s="180"/>
      <c r="AM35" s="180"/>
    </row>
    <row r="36" spans="1:39" s="27" customFormat="1" ht="22.5" customHeight="1" thickBot="1" x14ac:dyDescent="0.2">
      <c r="A36" s="192"/>
      <c r="B36" s="192"/>
      <c r="C36" s="192"/>
      <c r="D36" s="192"/>
      <c r="E36" s="36" t="s">
        <v>70</v>
      </c>
      <c r="F36" s="36"/>
      <c r="G36" s="175">
        <f>69416054*0.001</f>
        <v>69416.054000000004</v>
      </c>
      <c r="H36" s="176"/>
      <c r="I36" s="176"/>
      <c r="J36" s="176"/>
      <c r="K36" s="176"/>
      <c r="L36" s="176"/>
      <c r="M36" s="176">
        <f>54371759*0.001</f>
        <v>54371.758999999998</v>
      </c>
      <c r="N36" s="176"/>
      <c r="O36" s="176"/>
      <c r="P36" s="176"/>
      <c r="Q36" s="176"/>
      <c r="R36" s="176">
        <v>67579</v>
      </c>
      <c r="S36" s="176"/>
      <c r="T36" s="176"/>
      <c r="U36" s="176"/>
      <c r="V36" s="176"/>
      <c r="W36" s="176"/>
      <c r="X36" s="176">
        <v>52061</v>
      </c>
      <c r="Y36" s="176"/>
      <c r="Z36" s="176"/>
      <c r="AA36" s="176"/>
      <c r="AB36" s="176"/>
      <c r="AC36" s="176">
        <v>61197</v>
      </c>
      <c r="AD36" s="176"/>
      <c r="AE36" s="176"/>
      <c r="AF36" s="176"/>
      <c r="AG36" s="176"/>
      <c r="AH36" s="176"/>
      <c r="AI36" s="176">
        <v>55956</v>
      </c>
      <c r="AJ36" s="176"/>
      <c r="AK36" s="176"/>
      <c r="AL36" s="176"/>
      <c r="AM36" s="176"/>
    </row>
    <row r="37" spans="1:39" ht="13.5" customHeight="1" x14ac:dyDescent="0.15">
      <c r="A37" s="90" t="s">
        <v>16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</row>
    <row r="38" spans="1:39" ht="13.5" customHeight="1" x14ac:dyDescent="0.15">
      <c r="A38" s="90" t="s">
        <v>86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</row>
    <row r="39" spans="1:39" ht="13.5" customHeight="1" x14ac:dyDescent="0.15">
      <c r="A39" s="4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</row>
    <row r="40" spans="1:39" ht="13.5" customHeight="1" x14ac:dyDescent="0.15">
      <c r="A40" s="4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</row>
  </sheetData>
  <mergeCells count="209">
    <mergeCell ref="A37:AM37"/>
    <mergeCell ref="A38:AM38"/>
    <mergeCell ref="X6:AB6"/>
    <mergeCell ref="A1:AM2"/>
    <mergeCell ref="G8:L8"/>
    <mergeCell ref="M8:Q8"/>
    <mergeCell ref="R8:W8"/>
    <mergeCell ref="X8:AB8"/>
    <mergeCell ref="AC8:AH8"/>
    <mergeCell ref="AI8:AM8"/>
    <mergeCell ref="AC6:AH6"/>
    <mergeCell ref="AI6:AM6"/>
    <mergeCell ref="G7:L7"/>
    <mergeCell ref="M7:Q7"/>
    <mergeCell ref="R7:W7"/>
    <mergeCell ref="X7:AB7"/>
    <mergeCell ref="AC7:AH7"/>
    <mergeCell ref="AI7:AM7"/>
    <mergeCell ref="A3:Q3"/>
    <mergeCell ref="Y4:AM4"/>
    <mergeCell ref="A5:F6"/>
    <mergeCell ref="G5:Q5"/>
    <mergeCell ref="R5:AB5"/>
    <mergeCell ref="AC5:AM5"/>
    <mergeCell ref="G6:L6"/>
    <mergeCell ref="M6:Q6"/>
    <mergeCell ref="R6:W6"/>
    <mergeCell ref="AI9:AM9"/>
    <mergeCell ref="G10:L10"/>
    <mergeCell ref="M10:Q10"/>
    <mergeCell ref="R10:W10"/>
    <mergeCell ref="X10:AB10"/>
    <mergeCell ref="AC10:AH10"/>
    <mergeCell ref="AI10:AM10"/>
    <mergeCell ref="A9:D10"/>
    <mergeCell ref="G9:L9"/>
    <mergeCell ref="M9:Q9"/>
    <mergeCell ref="R9:W9"/>
    <mergeCell ref="X9:AB9"/>
    <mergeCell ref="AC9:AH9"/>
    <mergeCell ref="AI11:AM11"/>
    <mergeCell ref="G12:L12"/>
    <mergeCell ref="M12:Q12"/>
    <mergeCell ref="R12:W12"/>
    <mergeCell ref="X12:AB12"/>
    <mergeCell ref="AC12:AH12"/>
    <mergeCell ref="AI12:AM12"/>
    <mergeCell ref="A11:D12"/>
    <mergeCell ref="G11:L11"/>
    <mergeCell ref="M11:Q11"/>
    <mergeCell ref="R11:W11"/>
    <mergeCell ref="X11:AB11"/>
    <mergeCell ref="AC11:AH11"/>
    <mergeCell ref="AI13:AM13"/>
    <mergeCell ref="G14:L14"/>
    <mergeCell ref="M14:Q14"/>
    <mergeCell ref="R14:W14"/>
    <mergeCell ref="X14:AB14"/>
    <mergeCell ref="AC14:AH14"/>
    <mergeCell ref="AI14:AM14"/>
    <mergeCell ref="A13:D14"/>
    <mergeCell ref="G13:L13"/>
    <mergeCell ref="M13:Q13"/>
    <mergeCell ref="R13:W13"/>
    <mergeCell ref="X13:AB13"/>
    <mergeCell ref="AC13:AH13"/>
    <mergeCell ref="AI15:AM15"/>
    <mergeCell ref="G16:L16"/>
    <mergeCell ref="M16:Q16"/>
    <mergeCell ref="R16:W16"/>
    <mergeCell ref="X16:AB16"/>
    <mergeCell ref="AC16:AH16"/>
    <mergeCell ref="AI16:AM16"/>
    <mergeCell ref="A15:D16"/>
    <mergeCell ref="G15:L15"/>
    <mergeCell ref="M15:Q15"/>
    <mergeCell ref="R15:W15"/>
    <mergeCell ref="X15:AB15"/>
    <mergeCell ref="AC15:AH15"/>
    <mergeCell ref="AI17:AM17"/>
    <mergeCell ref="G18:L18"/>
    <mergeCell ref="M18:Q18"/>
    <mergeCell ref="R18:W18"/>
    <mergeCell ref="X18:AB18"/>
    <mergeCell ref="AC18:AH18"/>
    <mergeCell ref="AI18:AM18"/>
    <mergeCell ref="A17:D18"/>
    <mergeCell ref="G17:L17"/>
    <mergeCell ref="M17:Q17"/>
    <mergeCell ref="R17:W17"/>
    <mergeCell ref="X17:AB17"/>
    <mergeCell ref="AC17:AH17"/>
    <mergeCell ref="AI19:AM19"/>
    <mergeCell ref="G20:L20"/>
    <mergeCell ref="M20:Q20"/>
    <mergeCell ref="R20:W20"/>
    <mergeCell ref="X20:AB20"/>
    <mergeCell ref="AC20:AH20"/>
    <mergeCell ref="AI20:AM20"/>
    <mergeCell ref="A19:D20"/>
    <mergeCell ref="G19:L19"/>
    <mergeCell ref="M19:Q19"/>
    <mergeCell ref="R19:W19"/>
    <mergeCell ref="X19:AB19"/>
    <mergeCell ref="AC19:AH19"/>
    <mergeCell ref="AI21:AM21"/>
    <mergeCell ref="G22:L22"/>
    <mergeCell ref="M22:Q22"/>
    <mergeCell ref="R22:W22"/>
    <mergeCell ref="X22:AB22"/>
    <mergeCell ref="AC22:AH22"/>
    <mergeCell ref="AI22:AM22"/>
    <mergeCell ref="A21:D22"/>
    <mergeCell ref="G21:L21"/>
    <mergeCell ref="M21:Q21"/>
    <mergeCell ref="R21:W21"/>
    <mergeCell ref="X21:AB21"/>
    <mergeCell ref="AC21:AH21"/>
    <mergeCell ref="AI23:AM23"/>
    <mergeCell ref="G24:L24"/>
    <mergeCell ref="M24:Q24"/>
    <mergeCell ref="R24:W24"/>
    <mergeCell ref="X24:AB24"/>
    <mergeCell ref="AC24:AH24"/>
    <mergeCell ref="AI24:AM24"/>
    <mergeCell ref="A23:D24"/>
    <mergeCell ref="G23:L23"/>
    <mergeCell ref="M23:Q23"/>
    <mergeCell ref="R23:W23"/>
    <mergeCell ref="X23:AB23"/>
    <mergeCell ref="AC23:AH23"/>
    <mergeCell ref="AI25:AM25"/>
    <mergeCell ref="G26:L26"/>
    <mergeCell ref="M26:Q26"/>
    <mergeCell ref="R26:W26"/>
    <mergeCell ref="X26:AB26"/>
    <mergeCell ref="AC26:AH26"/>
    <mergeCell ref="AI26:AM26"/>
    <mergeCell ref="A25:D26"/>
    <mergeCell ref="G25:L25"/>
    <mergeCell ref="M25:Q25"/>
    <mergeCell ref="R25:W25"/>
    <mergeCell ref="X25:AB25"/>
    <mergeCell ref="AC25:AH25"/>
    <mergeCell ref="AI27:AM27"/>
    <mergeCell ref="G28:L28"/>
    <mergeCell ref="M28:Q28"/>
    <mergeCell ref="R28:W28"/>
    <mergeCell ref="X28:AB28"/>
    <mergeCell ref="AC28:AH28"/>
    <mergeCell ref="AI28:AM28"/>
    <mergeCell ref="A27:D28"/>
    <mergeCell ref="G27:L27"/>
    <mergeCell ref="M27:Q27"/>
    <mergeCell ref="R27:W27"/>
    <mergeCell ref="X27:AB27"/>
    <mergeCell ref="AC27:AH27"/>
    <mergeCell ref="AI29:AM29"/>
    <mergeCell ref="G30:L30"/>
    <mergeCell ref="M30:Q30"/>
    <mergeCell ref="R30:W30"/>
    <mergeCell ref="X30:AB30"/>
    <mergeCell ref="AC30:AH30"/>
    <mergeCell ref="AI30:AM30"/>
    <mergeCell ref="A29:D30"/>
    <mergeCell ref="G29:L29"/>
    <mergeCell ref="M29:Q29"/>
    <mergeCell ref="R29:W29"/>
    <mergeCell ref="X29:AB29"/>
    <mergeCell ref="AC29:AH29"/>
    <mergeCell ref="AI31:AM31"/>
    <mergeCell ref="G32:L32"/>
    <mergeCell ref="M32:Q32"/>
    <mergeCell ref="R32:W32"/>
    <mergeCell ref="X32:AB32"/>
    <mergeCell ref="AC32:AH32"/>
    <mergeCell ref="AI32:AM32"/>
    <mergeCell ref="A31:D32"/>
    <mergeCell ref="G31:L31"/>
    <mergeCell ref="M31:Q31"/>
    <mergeCell ref="R31:W31"/>
    <mergeCell ref="X31:AB31"/>
    <mergeCell ref="AC31:AH31"/>
    <mergeCell ref="AI33:AM33"/>
    <mergeCell ref="G34:L34"/>
    <mergeCell ref="M34:Q34"/>
    <mergeCell ref="R34:W34"/>
    <mergeCell ref="X34:AB34"/>
    <mergeCell ref="AC34:AH34"/>
    <mergeCell ref="AI34:AM34"/>
    <mergeCell ref="A33:D34"/>
    <mergeCell ref="G33:L33"/>
    <mergeCell ref="M33:Q33"/>
    <mergeCell ref="R33:W33"/>
    <mergeCell ref="X33:AB33"/>
    <mergeCell ref="AC33:AH33"/>
    <mergeCell ref="AI35:AM35"/>
    <mergeCell ref="G36:L36"/>
    <mergeCell ref="M36:Q36"/>
    <mergeCell ref="R36:W36"/>
    <mergeCell ref="X36:AB36"/>
    <mergeCell ref="AC36:AH36"/>
    <mergeCell ref="AI36:AM36"/>
    <mergeCell ref="A35:D36"/>
    <mergeCell ref="G35:L35"/>
    <mergeCell ref="M35:Q35"/>
    <mergeCell ref="R35:W35"/>
    <mergeCell ref="X35:AB35"/>
    <mergeCell ref="AC35:AH35"/>
  </mergeCells>
  <phoneticPr fontId="3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&amp;L&amp;"HG丸ｺﾞｼｯｸM-PRO,標準"&amp;10-１１８-　　Ｌ　労働・社会保障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zoomScaleNormal="100" workbookViewId="0">
      <selection activeCell="AW16" sqref="AW16"/>
    </sheetView>
  </sheetViews>
  <sheetFormatPr defaultColWidth="2.25" defaultRowHeight="13.5" x14ac:dyDescent="0.15"/>
  <sheetData>
    <row r="1" spans="1:39" ht="13.5" customHeight="1" x14ac:dyDescent="0.15">
      <c r="A1" s="137" t="s">
        <v>107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</row>
    <row r="2" spans="1:39" ht="13.5" customHeight="1" x14ac:dyDescent="0.1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</row>
    <row r="3" spans="1:39" ht="13.5" customHeight="1" x14ac:dyDescent="0.15">
      <c r="A3" s="213" t="s">
        <v>106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9"/>
      <c r="U3" s="9"/>
      <c r="V3" s="9"/>
      <c r="W3" s="9"/>
      <c r="X3" s="9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9" ht="14.25" customHeight="1" thickBot="1" x14ac:dyDescent="0.2">
      <c r="A4" s="2" t="s">
        <v>77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36" t="s">
        <v>137</v>
      </c>
      <c r="AA4" s="136"/>
      <c r="AB4" s="136"/>
      <c r="AC4" s="136"/>
      <c r="AD4" s="136"/>
      <c r="AE4" s="136"/>
      <c r="AF4" s="136"/>
      <c r="AG4" s="136"/>
      <c r="AH4" s="136"/>
      <c r="AI4" s="136"/>
      <c r="AJ4" s="269"/>
      <c r="AK4" s="269"/>
      <c r="AL4" s="269"/>
      <c r="AM4" s="269"/>
    </row>
    <row r="5" spans="1:39" ht="16.5" customHeight="1" x14ac:dyDescent="0.15">
      <c r="A5" s="260" t="s">
        <v>0</v>
      </c>
      <c r="B5" s="261"/>
      <c r="C5" s="261"/>
      <c r="D5" s="261"/>
      <c r="E5" s="261"/>
      <c r="F5" s="261"/>
      <c r="G5" s="261"/>
      <c r="H5" s="261"/>
      <c r="I5" s="262"/>
      <c r="J5" s="234" t="s">
        <v>159</v>
      </c>
      <c r="K5" s="235"/>
      <c r="L5" s="235"/>
      <c r="M5" s="235"/>
      <c r="N5" s="235"/>
      <c r="O5" s="235"/>
      <c r="P5" s="235"/>
      <c r="Q5" s="235"/>
      <c r="R5" s="235"/>
      <c r="S5" s="235"/>
      <c r="T5" s="234">
        <v>27</v>
      </c>
      <c r="U5" s="235"/>
      <c r="V5" s="235"/>
      <c r="W5" s="235"/>
      <c r="X5" s="235"/>
      <c r="Y5" s="235"/>
      <c r="Z5" s="235"/>
      <c r="AA5" s="235"/>
      <c r="AB5" s="235"/>
      <c r="AC5" s="235"/>
      <c r="AD5" s="234">
        <v>28</v>
      </c>
      <c r="AE5" s="235"/>
      <c r="AF5" s="235"/>
      <c r="AG5" s="235"/>
      <c r="AH5" s="235"/>
      <c r="AI5" s="235"/>
      <c r="AJ5" s="235"/>
      <c r="AK5" s="235"/>
      <c r="AL5" s="235"/>
      <c r="AM5" s="235"/>
    </row>
    <row r="6" spans="1:39" ht="16.5" customHeight="1" x14ac:dyDescent="0.15">
      <c r="A6" s="263"/>
      <c r="B6" s="263"/>
      <c r="C6" s="263"/>
      <c r="D6" s="263"/>
      <c r="E6" s="263"/>
      <c r="F6" s="263"/>
      <c r="G6" s="263"/>
      <c r="H6" s="263"/>
      <c r="I6" s="264"/>
      <c r="J6" s="265" t="s">
        <v>67</v>
      </c>
      <c r="K6" s="266"/>
      <c r="L6" s="266"/>
      <c r="M6" s="266"/>
      <c r="N6" s="266"/>
      <c r="O6" s="266"/>
      <c r="P6" s="265" t="s">
        <v>68</v>
      </c>
      <c r="Q6" s="266"/>
      <c r="R6" s="266"/>
      <c r="S6" s="266"/>
      <c r="T6" s="265" t="s">
        <v>67</v>
      </c>
      <c r="U6" s="266"/>
      <c r="V6" s="266"/>
      <c r="W6" s="266"/>
      <c r="X6" s="266"/>
      <c r="Y6" s="266"/>
      <c r="Z6" s="265" t="s">
        <v>68</v>
      </c>
      <c r="AA6" s="266"/>
      <c r="AB6" s="266"/>
      <c r="AC6" s="266"/>
      <c r="AD6" s="265" t="s">
        <v>67</v>
      </c>
      <c r="AE6" s="266"/>
      <c r="AF6" s="266"/>
      <c r="AG6" s="266"/>
      <c r="AH6" s="266"/>
      <c r="AI6" s="266"/>
      <c r="AJ6" s="265" t="s">
        <v>68</v>
      </c>
      <c r="AK6" s="266"/>
      <c r="AL6" s="266"/>
      <c r="AM6" s="266"/>
    </row>
    <row r="7" spans="1:39" ht="16.5" customHeight="1" x14ac:dyDescent="0.15">
      <c r="A7" s="35" t="s">
        <v>116</v>
      </c>
      <c r="B7" s="35"/>
      <c r="C7" s="35"/>
      <c r="D7" s="35"/>
      <c r="E7" s="35" t="s">
        <v>126</v>
      </c>
      <c r="F7" s="35"/>
      <c r="G7" s="35"/>
      <c r="H7" s="35" t="s">
        <v>69</v>
      </c>
      <c r="I7" s="35"/>
      <c r="J7" s="219">
        <f>+J10+J12+J14+J18+J20+J16</f>
        <v>13068</v>
      </c>
      <c r="K7" s="220"/>
      <c r="L7" s="220"/>
      <c r="M7" s="220"/>
      <c r="N7" s="220"/>
      <c r="O7" s="220"/>
      <c r="P7" s="221">
        <f>+P10+P12+P14+P18+P20</f>
        <v>213</v>
      </c>
      <c r="Q7" s="220"/>
      <c r="R7" s="220"/>
      <c r="S7" s="220"/>
      <c r="T7" s="221">
        <f>+T10+T12+T14+T18+T20+T16</f>
        <v>13574</v>
      </c>
      <c r="U7" s="220"/>
      <c r="V7" s="220"/>
      <c r="W7" s="220"/>
      <c r="X7" s="220"/>
      <c r="Y7" s="220"/>
      <c r="Z7" s="267">
        <f>+Z10+Z12+Z14+Z18+Z20+Z16</f>
        <v>229</v>
      </c>
      <c r="AA7" s="268"/>
      <c r="AB7" s="268"/>
      <c r="AC7" s="268"/>
      <c r="AD7" s="221">
        <f>+AD10+AD12+AD14+AD18+AD20+AD16+AD22</f>
        <v>34919</v>
      </c>
      <c r="AE7" s="220"/>
      <c r="AF7" s="220"/>
      <c r="AG7" s="220"/>
      <c r="AH7" s="220"/>
      <c r="AI7" s="220"/>
      <c r="AJ7" s="221">
        <f>+AJ10+AJ12+AJ14+AJ18+AJ20+AJ16</f>
        <v>234</v>
      </c>
      <c r="AK7" s="220"/>
      <c r="AL7" s="220"/>
      <c r="AM7" s="220"/>
    </row>
    <row r="8" spans="1:39" ht="16.5" customHeight="1" x14ac:dyDescent="0.15">
      <c r="A8" s="35"/>
      <c r="B8" s="35"/>
      <c r="C8" s="35"/>
      <c r="D8" s="35"/>
      <c r="E8" s="35" t="s">
        <v>126</v>
      </c>
      <c r="F8" s="35"/>
      <c r="G8" s="35"/>
      <c r="H8" s="35" t="s">
        <v>70</v>
      </c>
      <c r="I8" s="35"/>
      <c r="J8" s="219">
        <f>+J11+J13+J15+J19+J21+J17</f>
        <v>2625731.2450000001</v>
      </c>
      <c r="K8" s="220"/>
      <c r="L8" s="220"/>
      <c r="M8" s="220"/>
      <c r="N8" s="220"/>
      <c r="O8" s="220"/>
      <c r="P8" s="221">
        <f>+P11+P13+P15+P19+P21</f>
        <v>12228.963</v>
      </c>
      <c r="Q8" s="220"/>
      <c r="R8" s="220"/>
      <c r="S8" s="220"/>
      <c r="T8" s="221">
        <f>+T11+T13+T15+T19+T21+T17</f>
        <v>2780024</v>
      </c>
      <c r="U8" s="220"/>
      <c r="V8" s="220"/>
      <c r="W8" s="220"/>
      <c r="X8" s="220"/>
      <c r="Y8" s="220"/>
      <c r="Z8" s="221">
        <f>+Z11+Z13+Z15+Z19+Z21+Z17-1</f>
        <v>14943</v>
      </c>
      <c r="AA8" s="220"/>
      <c r="AB8" s="220"/>
      <c r="AC8" s="220"/>
      <c r="AD8" s="221">
        <f>+AD11+AD13+AD15+AD19+AD21+AD17+AD23</f>
        <v>4280438</v>
      </c>
      <c r="AE8" s="220"/>
      <c r="AF8" s="220"/>
      <c r="AG8" s="220"/>
      <c r="AH8" s="220"/>
      <c r="AI8" s="220"/>
      <c r="AJ8" s="221">
        <f>+AJ11+AJ13+AJ15+AJ19+AJ21+AJ17-1</f>
        <v>16264</v>
      </c>
      <c r="AK8" s="220"/>
      <c r="AL8" s="220"/>
      <c r="AM8" s="220"/>
    </row>
    <row r="9" spans="1:39" ht="8.25" customHeight="1" x14ac:dyDescent="0.15">
      <c r="A9" s="35"/>
      <c r="B9" s="35"/>
      <c r="C9" s="35"/>
      <c r="D9" s="35"/>
      <c r="E9" s="35"/>
      <c r="F9" s="35"/>
      <c r="G9" s="35"/>
      <c r="H9" s="35"/>
      <c r="I9" s="35"/>
      <c r="J9" s="56"/>
      <c r="K9" s="55"/>
      <c r="L9" s="55"/>
      <c r="M9" s="55"/>
      <c r="N9" s="55"/>
      <c r="O9" s="55"/>
      <c r="P9" s="54"/>
      <c r="Q9" s="55"/>
      <c r="R9" s="55"/>
      <c r="S9" s="55"/>
      <c r="T9" s="54"/>
      <c r="U9" s="55"/>
      <c r="V9" s="55"/>
      <c r="W9" s="55"/>
      <c r="X9" s="55"/>
      <c r="Y9" s="55"/>
      <c r="Z9" s="54"/>
      <c r="AA9" s="55"/>
      <c r="AB9" s="55"/>
      <c r="AC9" s="55"/>
      <c r="AD9" s="54"/>
      <c r="AE9" s="55"/>
      <c r="AF9" s="55"/>
      <c r="AG9" s="55"/>
      <c r="AH9" s="55"/>
      <c r="AI9" s="55"/>
      <c r="AJ9" s="54"/>
      <c r="AK9" s="55"/>
      <c r="AL9" s="55"/>
      <c r="AM9" s="55"/>
    </row>
    <row r="10" spans="1:39" ht="16.5" customHeight="1" x14ac:dyDescent="0.15">
      <c r="A10" s="241" t="s">
        <v>127</v>
      </c>
      <c r="B10" s="241"/>
      <c r="C10" s="241"/>
      <c r="D10" s="241"/>
      <c r="E10" s="242"/>
      <c r="F10" s="242"/>
      <c r="G10" s="44"/>
      <c r="H10" s="37" t="s">
        <v>69</v>
      </c>
      <c r="I10" s="38"/>
      <c r="J10" s="219">
        <v>3161</v>
      </c>
      <c r="K10" s="220"/>
      <c r="L10" s="220"/>
      <c r="M10" s="220"/>
      <c r="N10" s="220"/>
      <c r="O10" s="220"/>
      <c r="P10" s="221">
        <v>15</v>
      </c>
      <c r="Q10" s="220"/>
      <c r="R10" s="220"/>
      <c r="S10" s="220"/>
      <c r="T10" s="221">
        <v>2823</v>
      </c>
      <c r="U10" s="220"/>
      <c r="V10" s="220"/>
      <c r="W10" s="220"/>
      <c r="X10" s="220"/>
      <c r="Y10" s="220"/>
      <c r="Z10" s="221">
        <v>26</v>
      </c>
      <c r="AA10" s="220"/>
      <c r="AB10" s="220"/>
      <c r="AC10" s="220"/>
      <c r="AD10" s="221">
        <v>2534</v>
      </c>
      <c r="AE10" s="221"/>
      <c r="AF10" s="220"/>
      <c r="AG10" s="220"/>
      <c r="AH10" s="220"/>
      <c r="AI10" s="220"/>
      <c r="AJ10" s="221">
        <v>34</v>
      </c>
      <c r="AK10" s="220"/>
      <c r="AL10" s="220"/>
      <c r="AM10" s="220"/>
    </row>
    <row r="11" spans="1:39" ht="16.5" customHeight="1" x14ac:dyDescent="0.15">
      <c r="A11" s="243"/>
      <c r="B11" s="243"/>
      <c r="C11" s="243"/>
      <c r="D11" s="243"/>
      <c r="E11" s="244"/>
      <c r="F11" s="244"/>
      <c r="G11" s="45"/>
      <c r="H11" s="39" t="s">
        <v>70</v>
      </c>
      <c r="I11" s="40"/>
      <c r="J11" s="219">
        <f>309457724*0.001</f>
        <v>309457.72399999999</v>
      </c>
      <c r="K11" s="220"/>
      <c r="L11" s="220"/>
      <c r="M11" s="220"/>
      <c r="N11" s="220"/>
      <c r="O11" s="220"/>
      <c r="P11" s="221">
        <f>462926*0.001</f>
        <v>462.92599999999999</v>
      </c>
      <c r="Q11" s="220"/>
      <c r="R11" s="220"/>
      <c r="S11" s="220"/>
      <c r="T11" s="221">
        <v>280887</v>
      </c>
      <c r="U11" s="220"/>
      <c r="V11" s="220"/>
      <c r="W11" s="220"/>
      <c r="X11" s="220"/>
      <c r="Y11" s="220"/>
      <c r="Z11" s="221">
        <v>1025</v>
      </c>
      <c r="AA11" s="220"/>
      <c r="AB11" s="220"/>
      <c r="AC11" s="220"/>
      <c r="AD11" s="221">
        <v>256744</v>
      </c>
      <c r="AE11" s="221"/>
      <c r="AF11" s="220"/>
      <c r="AG11" s="220"/>
      <c r="AH11" s="220"/>
      <c r="AI11" s="220"/>
      <c r="AJ11" s="221">
        <v>1272</v>
      </c>
      <c r="AK11" s="220"/>
      <c r="AL11" s="220"/>
      <c r="AM11" s="220"/>
    </row>
    <row r="12" spans="1:39" ht="16.5" customHeight="1" x14ac:dyDescent="0.15">
      <c r="A12" s="241" t="s">
        <v>78</v>
      </c>
      <c r="B12" s="241"/>
      <c r="C12" s="241"/>
      <c r="D12" s="241"/>
      <c r="E12" s="242"/>
      <c r="F12" s="242"/>
      <c r="G12" s="6"/>
      <c r="H12" s="35" t="s">
        <v>69</v>
      </c>
      <c r="I12" s="35"/>
      <c r="J12" s="219">
        <v>2963</v>
      </c>
      <c r="K12" s="220"/>
      <c r="L12" s="220"/>
      <c r="M12" s="220"/>
      <c r="N12" s="220"/>
      <c r="O12" s="220"/>
      <c r="P12" s="221">
        <v>198</v>
      </c>
      <c r="Q12" s="220"/>
      <c r="R12" s="220"/>
      <c r="S12" s="220"/>
      <c r="T12" s="221">
        <v>3094</v>
      </c>
      <c r="U12" s="220"/>
      <c r="V12" s="220"/>
      <c r="W12" s="220"/>
      <c r="X12" s="220"/>
      <c r="Y12" s="220"/>
      <c r="Z12" s="221">
        <v>203</v>
      </c>
      <c r="AA12" s="220"/>
      <c r="AB12" s="220"/>
      <c r="AC12" s="220"/>
      <c r="AD12" s="221">
        <v>2984</v>
      </c>
      <c r="AE12" s="221"/>
      <c r="AF12" s="220"/>
      <c r="AG12" s="220"/>
      <c r="AH12" s="220"/>
      <c r="AI12" s="220"/>
      <c r="AJ12" s="221">
        <v>194</v>
      </c>
      <c r="AK12" s="220"/>
      <c r="AL12" s="220"/>
      <c r="AM12" s="220"/>
    </row>
    <row r="13" spans="1:39" ht="16.5" customHeight="1" x14ac:dyDescent="0.15">
      <c r="A13" s="243"/>
      <c r="B13" s="243"/>
      <c r="C13" s="243"/>
      <c r="D13" s="243"/>
      <c r="E13" s="244"/>
      <c r="F13" s="244"/>
      <c r="G13" s="6"/>
      <c r="H13" s="35" t="s">
        <v>70</v>
      </c>
      <c r="I13" s="35"/>
      <c r="J13" s="219">
        <f>583646141*0.001</f>
        <v>583646.14100000006</v>
      </c>
      <c r="K13" s="220"/>
      <c r="L13" s="220"/>
      <c r="M13" s="220"/>
      <c r="N13" s="220"/>
      <c r="O13" s="220"/>
      <c r="P13" s="221">
        <f>11766037*0.001</f>
        <v>11766.037</v>
      </c>
      <c r="Q13" s="220"/>
      <c r="R13" s="220"/>
      <c r="S13" s="220"/>
      <c r="T13" s="221">
        <v>608653</v>
      </c>
      <c r="U13" s="220"/>
      <c r="V13" s="220"/>
      <c r="W13" s="220"/>
      <c r="X13" s="220"/>
      <c r="Y13" s="220"/>
      <c r="Z13" s="221">
        <v>13919</v>
      </c>
      <c r="AA13" s="220"/>
      <c r="AB13" s="220"/>
      <c r="AC13" s="220"/>
      <c r="AD13" s="221">
        <v>594888</v>
      </c>
      <c r="AE13" s="221"/>
      <c r="AF13" s="220"/>
      <c r="AG13" s="220"/>
      <c r="AH13" s="220"/>
      <c r="AI13" s="220"/>
      <c r="AJ13" s="221">
        <v>13652</v>
      </c>
      <c r="AK13" s="220"/>
      <c r="AL13" s="220"/>
      <c r="AM13" s="220"/>
    </row>
    <row r="14" spans="1:39" ht="16.5" customHeight="1" x14ac:dyDescent="0.15">
      <c r="A14" s="241" t="s">
        <v>128</v>
      </c>
      <c r="B14" s="241"/>
      <c r="C14" s="241"/>
      <c r="D14" s="241"/>
      <c r="E14" s="242"/>
      <c r="F14" s="242"/>
      <c r="G14" s="44"/>
      <c r="H14" s="37" t="s">
        <v>69</v>
      </c>
      <c r="I14" s="38"/>
      <c r="J14" s="219">
        <v>6463</v>
      </c>
      <c r="K14" s="220"/>
      <c r="L14" s="220"/>
      <c r="M14" s="220"/>
      <c r="N14" s="220"/>
      <c r="O14" s="220"/>
      <c r="P14" s="221">
        <v>0</v>
      </c>
      <c r="Q14" s="220"/>
      <c r="R14" s="220"/>
      <c r="S14" s="220"/>
      <c r="T14" s="221">
        <v>7012</v>
      </c>
      <c r="U14" s="220"/>
      <c r="V14" s="220"/>
      <c r="W14" s="220"/>
      <c r="X14" s="220"/>
      <c r="Y14" s="220"/>
      <c r="Z14" s="221">
        <v>0</v>
      </c>
      <c r="AA14" s="220"/>
      <c r="AB14" s="220"/>
      <c r="AC14" s="220"/>
      <c r="AD14" s="221">
        <v>7224</v>
      </c>
      <c r="AE14" s="221"/>
      <c r="AF14" s="220"/>
      <c r="AG14" s="220"/>
      <c r="AH14" s="220"/>
      <c r="AI14" s="220"/>
      <c r="AJ14" s="221">
        <v>6</v>
      </c>
      <c r="AK14" s="220"/>
      <c r="AL14" s="220"/>
      <c r="AM14" s="220"/>
    </row>
    <row r="15" spans="1:39" ht="16.5" customHeight="1" x14ac:dyDescent="0.15">
      <c r="A15" s="243"/>
      <c r="B15" s="243"/>
      <c r="C15" s="243"/>
      <c r="D15" s="243"/>
      <c r="E15" s="244"/>
      <c r="F15" s="244"/>
      <c r="G15" s="45"/>
      <c r="H15" s="39" t="s">
        <v>70</v>
      </c>
      <c r="I15" s="40"/>
      <c r="J15" s="219">
        <f>1626652557*0.001</f>
        <v>1626652.557</v>
      </c>
      <c r="K15" s="220"/>
      <c r="L15" s="220"/>
      <c r="M15" s="220"/>
      <c r="N15" s="220"/>
      <c r="O15" s="220"/>
      <c r="P15" s="221">
        <v>0</v>
      </c>
      <c r="Q15" s="220"/>
      <c r="R15" s="220"/>
      <c r="S15" s="220"/>
      <c r="T15" s="221">
        <v>1747206</v>
      </c>
      <c r="U15" s="220"/>
      <c r="V15" s="220"/>
      <c r="W15" s="220"/>
      <c r="X15" s="220"/>
      <c r="Y15" s="220"/>
      <c r="Z15" s="221">
        <v>0</v>
      </c>
      <c r="AA15" s="220"/>
      <c r="AB15" s="220"/>
      <c r="AC15" s="220"/>
      <c r="AD15" s="221">
        <v>1797029</v>
      </c>
      <c r="AE15" s="221"/>
      <c r="AF15" s="220"/>
      <c r="AG15" s="220"/>
      <c r="AH15" s="220"/>
      <c r="AI15" s="220"/>
      <c r="AJ15" s="221">
        <v>1341</v>
      </c>
      <c r="AK15" s="220"/>
      <c r="AL15" s="220"/>
      <c r="AM15" s="220"/>
    </row>
    <row r="16" spans="1:39" ht="16.5" customHeight="1" x14ac:dyDescent="0.15">
      <c r="A16" s="241" t="s">
        <v>129</v>
      </c>
      <c r="B16" s="241"/>
      <c r="C16" s="241"/>
      <c r="D16" s="241"/>
      <c r="E16" s="242"/>
      <c r="F16" s="242"/>
      <c r="G16" s="6"/>
      <c r="H16" s="35" t="s">
        <v>69</v>
      </c>
      <c r="I16" s="35"/>
      <c r="J16" s="219">
        <v>166</v>
      </c>
      <c r="K16" s="221"/>
      <c r="L16" s="221"/>
      <c r="M16" s="221"/>
      <c r="N16" s="221"/>
      <c r="O16" s="221"/>
      <c r="P16" s="221">
        <v>0</v>
      </c>
      <c r="Q16" s="221"/>
      <c r="R16" s="221"/>
      <c r="S16" s="221"/>
      <c r="T16" s="221">
        <v>285</v>
      </c>
      <c r="U16" s="221"/>
      <c r="V16" s="221"/>
      <c r="W16" s="221"/>
      <c r="X16" s="221"/>
      <c r="Y16" s="221"/>
      <c r="Z16" s="221">
        <v>0</v>
      </c>
      <c r="AA16" s="221"/>
      <c r="AB16" s="221"/>
      <c r="AC16" s="221"/>
      <c r="AD16" s="221">
        <v>293</v>
      </c>
      <c r="AE16" s="221"/>
      <c r="AF16" s="221"/>
      <c r="AG16" s="221"/>
      <c r="AH16" s="221"/>
      <c r="AI16" s="221"/>
      <c r="AJ16" s="221">
        <v>0</v>
      </c>
      <c r="AK16" s="221"/>
      <c r="AL16" s="221"/>
      <c r="AM16" s="221"/>
    </row>
    <row r="17" spans="1:39" ht="16.5" customHeight="1" x14ac:dyDescent="0.15">
      <c r="A17" s="243"/>
      <c r="B17" s="243"/>
      <c r="C17" s="243"/>
      <c r="D17" s="243"/>
      <c r="E17" s="244"/>
      <c r="F17" s="244"/>
      <c r="G17" s="6"/>
      <c r="H17" s="35" t="s">
        <v>70</v>
      </c>
      <c r="I17" s="35"/>
      <c r="J17" s="219">
        <f>33864233*0.001</f>
        <v>33864.233</v>
      </c>
      <c r="K17" s="221"/>
      <c r="L17" s="221"/>
      <c r="M17" s="221"/>
      <c r="N17" s="221"/>
      <c r="O17" s="221"/>
      <c r="P17" s="221">
        <v>0</v>
      </c>
      <c r="Q17" s="221"/>
      <c r="R17" s="221"/>
      <c r="S17" s="221"/>
      <c r="T17" s="221">
        <v>56013</v>
      </c>
      <c r="U17" s="221"/>
      <c r="V17" s="221"/>
      <c r="W17" s="221"/>
      <c r="X17" s="221"/>
      <c r="Y17" s="221"/>
      <c r="Z17" s="221">
        <v>0</v>
      </c>
      <c r="AA17" s="221"/>
      <c r="AB17" s="221"/>
      <c r="AC17" s="221"/>
      <c r="AD17" s="221">
        <v>65073</v>
      </c>
      <c r="AE17" s="221"/>
      <c r="AF17" s="221"/>
      <c r="AG17" s="221"/>
      <c r="AH17" s="221"/>
      <c r="AI17" s="221"/>
      <c r="AJ17" s="221">
        <v>0</v>
      </c>
      <c r="AK17" s="221"/>
      <c r="AL17" s="221"/>
      <c r="AM17" s="221"/>
    </row>
    <row r="18" spans="1:39" ht="16.5" customHeight="1" x14ac:dyDescent="0.15">
      <c r="A18" s="241" t="s">
        <v>130</v>
      </c>
      <c r="B18" s="241"/>
      <c r="C18" s="241"/>
      <c r="D18" s="241"/>
      <c r="E18" s="242"/>
      <c r="F18" s="242"/>
      <c r="G18" s="44"/>
      <c r="H18" s="37" t="s">
        <v>69</v>
      </c>
      <c r="I18" s="38"/>
      <c r="J18" s="219">
        <v>315</v>
      </c>
      <c r="K18" s="220"/>
      <c r="L18" s="220"/>
      <c r="M18" s="220"/>
      <c r="N18" s="220"/>
      <c r="O18" s="220"/>
      <c r="P18" s="221">
        <v>0</v>
      </c>
      <c r="Q18" s="220"/>
      <c r="R18" s="220"/>
      <c r="S18" s="220"/>
      <c r="T18" s="221">
        <v>347</v>
      </c>
      <c r="U18" s="220"/>
      <c r="V18" s="220"/>
      <c r="W18" s="220"/>
      <c r="X18" s="220"/>
      <c r="Y18" s="220"/>
      <c r="Z18" s="221">
        <v>0</v>
      </c>
      <c r="AA18" s="220"/>
      <c r="AB18" s="220"/>
      <c r="AC18" s="220"/>
      <c r="AD18" s="221">
        <v>353</v>
      </c>
      <c r="AE18" s="221"/>
      <c r="AF18" s="221"/>
      <c r="AG18" s="221"/>
      <c r="AH18" s="221"/>
      <c r="AI18" s="221"/>
      <c r="AJ18" s="221">
        <v>0</v>
      </c>
      <c r="AK18" s="221"/>
      <c r="AL18" s="221"/>
      <c r="AM18" s="221"/>
    </row>
    <row r="19" spans="1:39" ht="16.5" customHeight="1" x14ac:dyDescent="0.15">
      <c r="A19" s="243"/>
      <c r="B19" s="243"/>
      <c r="C19" s="243"/>
      <c r="D19" s="243"/>
      <c r="E19" s="244"/>
      <c r="F19" s="244"/>
      <c r="G19" s="45"/>
      <c r="H19" s="39" t="s">
        <v>70</v>
      </c>
      <c r="I19" s="40"/>
      <c r="J19" s="219">
        <f>72110590*0.001</f>
        <v>72110.59</v>
      </c>
      <c r="K19" s="220"/>
      <c r="L19" s="220"/>
      <c r="M19" s="220"/>
      <c r="N19" s="220"/>
      <c r="O19" s="220"/>
      <c r="P19" s="221">
        <v>0</v>
      </c>
      <c r="Q19" s="220"/>
      <c r="R19" s="220"/>
      <c r="S19" s="220"/>
      <c r="T19" s="221">
        <v>85654</v>
      </c>
      <c r="U19" s="220"/>
      <c r="V19" s="220"/>
      <c r="W19" s="220"/>
      <c r="X19" s="220"/>
      <c r="Y19" s="220"/>
      <c r="Z19" s="221">
        <v>0</v>
      </c>
      <c r="AA19" s="220"/>
      <c r="AB19" s="220"/>
      <c r="AC19" s="220"/>
      <c r="AD19" s="221">
        <v>86707</v>
      </c>
      <c r="AE19" s="221"/>
      <c r="AF19" s="221"/>
      <c r="AG19" s="221"/>
      <c r="AH19" s="221"/>
      <c r="AI19" s="221"/>
      <c r="AJ19" s="221">
        <v>0</v>
      </c>
      <c r="AK19" s="221"/>
      <c r="AL19" s="221"/>
      <c r="AM19" s="221"/>
    </row>
    <row r="20" spans="1:39" ht="16.5" customHeight="1" x14ac:dyDescent="0.15">
      <c r="A20" s="241" t="s">
        <v>131</v>
      </c>
      <c r="B20" s="241"/>
      <c r="C20" s="241"/>
      <c r="D20" s="241"/>
      <c r="E20" s="242"/>
      <c r="F20" s="242"/>
      <c r="G20" s="76"/>
      <c r="H20" s="41" t="s">
        <v>69</v>
      </c>
      <c r="I20" s="41"/>
      <c r="J20" s="219">
        <v>0</v>
      </c>
      <c r="K20" s="220"/>
      <c r="L20" s="220"/>
      <c r="M20" s="220"/>
      <c r="N20" s="220"/>
      <c r="O20" s="220"/>
      <c r="P20" s="221">
        <v>0</v>
      </c>
      <c r="Q20" s="220"/>
      <c r="R20" s="220"/>
      <c r="S20" s="220"/>
      <c r="T20" s="221">
        <v>13</v>
      </c>
      <c r="U20" s="220"/>
      <c r="V20" s="220"/>
      <c r="W20" s="220"/>
      <c r="X20" s="220"/>
      <c r="Y20" s="220"/>
      <c r="Z20" s="221">
        <v>0</v>
      </c>
      <c r="AA20" s="220"/>
      <c r="AB20" s="220"/>
      <c r="AC20" s="220"/>
      <c r="AD20" s="221">
        <v>23</v>
      </c>
      <c r="AE20" s="221"/>
      <c r="AF20" s="220"/>
      <c r="AG20" s="220"/>
      <c r="AH20" s="220"/>
      <c r="AI20" s="220"/>
      <c r="AJ20" s="221">
        <v>0</v>
      </c>
      <c r="AK20" s="220"/>
      <c r="AL20" s="220"/>
      <c r="AM20" s="220"/>
    </row>
    <row r="21" spans="1:39" ht="16.5" customHeight="1" x14ac:dyDescent="0.15">
      <c r="A21" s="245"/>
      <c r="B21" s="245"/>
      <c r="C21" s="245"/>
      <c r="D21" s="245"/>
      <c r="E21" s="246"/>
      <c r="F21" s="246"/>
      <c r="G21" s="76"/>
      <c r="H21" s="41" t="s">
        <v>70</v>
      </c>
      <c r="I21" s="41"/>
      <c r="J21" s="219">
        <v>0</v>
      </c>
      <c r="K21" s="220"/>
      <c r="L21" s="220"/>
      <c r="M21" s="220"/>
      <c r="N21" s="220"/>
      <c r="O21" s="220"/>
      <c r="P21" s="221">
        <v>0</v>
      </c>
      <c r="Q21" s="220"/>
      <c r="R21" s="220"/>
      <c r="S21" s="220"/>
      <c r="T21" s="221">
        <v>1611</v>
      </c>
      <c r="U21" s="220"/>
      <c r="V21" s="220"/>
      <c r="W21" s="220"/>
      <c r="X21" s="220"/>
      <c r="Y21" s="220"/>
      <c r="Z21" s="221">
        <v>0</v>
      </c>
      <c r="AA21" s="220"/>
      <c r="AB21" s="220"/>
      <c r="AC21" s="220"/>
      <c r="AD21" s="221">
        <v>3614</v>
      </c>
      <c r="AE21" s="221"/>
      <c r="AF21" s="220"/>
      <c r="AG21" s="220"/>
      <c r="AH21" s="220"/>
      <c r="AI21" s="220"/>
      <c r="AJ21" s="221">
        <v>0</v>
      </c>
      <c r="AK21" s="220"/>
      <c r="AL21" s="220"/>
      <c r="AM21" s="220"/>
    </row>
    <row r="22" spans="1:39" ht="16.5" customHeight="1" x14ac:dyDescent="0.15">
      <c r="A22" s="241" t="s">
        <v>160</v>
      </c>
      <c r="B22" s="241"/>
      <c r="C22" s="241"/>
      <c r="D22" s="241"/>
      <c r="E22" s="242"/>
      <c r="F22" s="242"/>
      <c r="G22" s="44"/>
      <c r="H22" s="37" t="s">
        <v>69</v>
      </c>
      <c r="I22" s="38"/>
      <c r="J22" s="219">
        <v>0</v>
      </c>
      <c r="K22" s="220"/>
      <c r="L22" s="220"/>
      <c r="M22" s="220"/>
      <c r="N22" s="220"/>
      <c r="O22" s="220"/>
      <c r="P22" s="221">
        <v>0</v>
      </c>
      <c r="Q22" s="220"/>
      <c r="R22" s="220"/>
      <c r="S22" s="220"/>
      <c r="T22" s="221">
        <v>0</v>
      </c>
      <c r="U22" s="220"/>
      <c r="V22" s="220"/>
      <c r="W22" s="220"/>
      <c r="X22" s="220"/>
      <c r="Y22" s="220"/>
      <c r="Z22" s="221">
        <v>0</v>
      </c>
      <c r="AA22" s="220"/>
      <c r="AB22" s="220"/>
      <c r="AC22" s="220"/>
      <c r="AD22" s="222">
        <v>21508</v>
      </c>
      <c r="AE22" s="222"/>
      <c r="AF22" s="222"/>
      <c r="AG22" s="222"/>
      <c r="AH22" s="222"/>
      <c r="AI22" s="222"/>
      <c r="AJ22" s="221">
        <v>0</v>
      </c>
      <c r="AK22" s="220"/>
      <c r="AL22" s="220"/>
      <c r="AM22" s="220"/>
    </row>
    <row r="23" spans="1:39" ht="16.5" customHeight="1" thickBot="1" x14ac:dyDescent="0.2">
      <c r="A23" s="253"/>
      <c r="B23" s="253"/>
      <c r="C23" s="253"/>
      <c r="D23" s="253"/>
      <c r="E23" s="256"/>
      <c r="F23" s="256"/>
      <c r="G23" s="34"/>
      <c r="H23" s="36" t="s">
        <v>70</v>
      </c>
      <c r="I23" s="78"/>
      <c r="J23" s="215">
        <v>0</v>
      </c>
      <c r="K23" s="216"/>
      <c r="L23" s="216"/>
      <c r="M23" s="216"/>
      <c r="N23" s="216"/>
      <c r="O23" s="216"/>
      <c r="P23" s="217">
        <v>0</v>
      </c>
      <c r="Q23" s="216"/>
      <c r="R23" s="216"/>
      <c r="S23" s="216"/>
      <c r="T23" s="217">
        <v>0</v>
      </c>
      <c r="U23" s="216"/>
      <c r="V23" s="216"/>
      <c r="W23" s="216"/>
      <c r="X23" s="216"/>
      <c r="Y23" s="216"/>
      <c r="Z23" s="217">
        <v>0</v>
      </c>
      <c r="AA23" s="216"/>
      <c r="AB23" s="216"/>
      <c r="AC23" s="216"/>
      <c r="AD23" s="218">
        <v>1476383</v>
      </c>
      <c r="AE23" s="218"/>
      <c r="AF23" s="218"/>
      <c r="AG23" s="218"/>
      <c r="AH23" s="218"/>
      <c r="AI23" s="218"/>
      <c r="AJ23" s="217">
        <v>0</v>
      </c>
      <c r="AK23" s="216"/>
      <c r="AL23" s="216"/>
      <c r="AM23" s="216"/>
    </row>
    <row r="24" spans="1:39" x14ac:dyDescent="0.15"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spans="1:39" ht="14.25" thickBot="1" x14ac:dyDescent="0.2">
      <c r="A25" s="2" t="s">
        <v>79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23" t="s">
        <v>103</v>
      </c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46"/>
      <c r="AC25" s="8"/>
      <c r="AD25" s="8"/>
      <c r="AE25" s="8"/>
      <c r="AF25" s="8"/>
      <c r="AG25" s="8"/>
      <c r="AH25" s="8"/>
      <c r="AI25" s="8"/>
      <c r="AJ25" s="10"/>
      <c r="AK25" s="10"/>
      <c r="AL25" s="10"/>
      <c r="AM25" s="10"/>
    </row>
    <row r="26" spans="1:39" ht="18.75" customHeight="1" x14ac:dyDescent="0.15">
      <c r="A26" s="146" t="s">
        <v>17</v>
      </c>
      <c r="B26" s="146"/>
      <c r="C26" s="146"/>
      <c r="D26" s="146"/>
      <c r="E26" s="146"/>
      <c r="F26" s="146"/>
      <c r="G26" s="146"/>
      <c r="H26" s="146"/>
      <c r="I26" s="255"/>
      <c r="J26" s="234" t="s">
        <v>159</v>
      </c>
      <c r="K26" s="235"/>
      <c r="L26" s="235"/>
      <c r="M26" s="235"/>
      <c r="N26" s="235"/>
      <c r="O26" s="235"/>
      <c r="P26" s="236">
        <v>27</v>
      </c>
      <c r="Q26" s="237"/>
      <c r="R26" s="237"/>
      <c r="S26" s="237"/>
      <c r="T26" s="237"/>
      <c r="U26" s="238"/>
      <c r="V26" s="236">
        <v>28</v>
      </c>
      <c r="W26" s="237"/>
      <c r="X26" s="237"/>
      <c r="Y26" s="237"/>
      <c r="Z26" s="237"/>
      <c r="AA26" s="237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</row>
    <row r="27" spans="1:39" ht="18.75" customHeight="1" x14ac:dyDescent="0.15">
      <c r="A27" s="35" t="s">
        <v>116</v>
      </c>
      <c r="B27" s="35"/>
      <c r="C27" s="35"/>
      <c r="D27" s="35"/>
      <c r="E27" s="35" t="s">
        <v>126</v>
      </c>
      <c r="F27" s="35"/>
      <c r="G27" s="35"/>
      <c r="H27" s="35" t="s">
        <v>69</v>
      </c>
      <c r="I27" s="35"/>
      <c r="J27" s="239">
        <f>+J30+J32+J34</f>
        <v>21399</v>
      </c>
      <c r="K27" s="240"/>
      <c r="L27" s="240"/>
      <c r="M27" s="240"/>
      <c r="N27" s="240"/>
      <c r="O27" s="240"/>
      <c r="P27" s="240">
        <f>+P30+P32+P34</f>
        <v>22484</v>
      </c>
      <c r="Q27" s="240"/>
      <c r="R27" s="240"/>
      <c r="S27" s="240"/>
      <c r="T27" s="240"/>
      <c r="U27" s="240"/>
      <c r="V27" s="240">
        <f>+V30+V32+V34</f>
        <v>22429</v>
      </c>
      <c r="W27" s="240"/>
      <c r="X27" s="240"/>
      <c r="Y27" s="240"/>
      <c r="Z27" s="240"/>
      <c r="AA27" s="24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spans="1:39" ht="18.75" customHeight="1" x14ac:dyDescent="0.15">
      <c r="A28" s="35"/>
      <c r="B28" s="35"/>
      <c r="C28" s="35"/>
      <c r="D28" s="35"/>
      <c r="E28" s="35" t="s">
        <v>126</v>
      </c>
      <c r="F28" s="35"/>
      <c r="G28" s="35"/>
      <c r="H28" s="35" t="s">
        <v>70</v>
      </c>
      <c r="I28" s="35"/>
      <c r="J28" s="231">
        <f>+J31+J33+J35</f>
        <v>5581363</v>
      </c>
      <c r="K28" s="230"/>
      <c r="L28" s="230"/>
      <c r="M28" s="230"/>
      <c r="N28" s="230"/>
      <c r="O28" s="230"/>
      <c r="P28" s="230">
        <f>+P31+P33+P35</f>
        <v>5813122</v>
      </c>
      <c r="Q28" s="230"/>
      <c r="R28" s="230"/>
      <c r="S28" s="230"/>
      <c r="T28" s="230"/>
      <c r="U28" s="230"/>
      <c r="V28" s="230">
        <f>+V31+V33+V35+1</f>
        <v>5781871</v>
      </c>
      <c r="W28" s="230"/>
      <c r="X28" s="230"/>
      <c r="Y28" s="230"/>
      <c r="Z28" s="230"/>
      <c r="AA28" s="23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spans="1:39" ht="7.5" customHeight="1" x14ac:dyDescent="0.15">
      <c r="A29" s="35"/>
      <c r="B29" s="35"/>
      <c r="C29" s="35"/>
      <c r="D29" s="35"/>
      <c r="E29" s="35"/>
      <c r="F29" s="35"/>
      <c r="G29" s="35"/>
      <c r="H29" s="35"/>
      <c r="I29" s="35"/>
      <c r="J29" s="79"/>
      <c r="K29" s="80"/>
      <c r="L29" s="80"/>
      <c r="M29" s="80"/>
      <c r="N29" s="80"/>
      <c r="O29" s="80"/>
      <c r="P29" s="81"/>
      <c r="Q29" s="80"/>
      <c r="R29" s="80"/>
      <c r="S29" s="80"/>
      <c r="T29" s="80"/>
      <c r="U29" s="80"/>
      <c r="V29" s="81"/>
      <c r="W29" s="81"/>
      <c r="X29" s="80"/>
      <c r="Y29" s="80"/>
      <c r="Z29" s="80"/>
      <c r="AA29" s="8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spans="1:39" ht="18.75" customHeight="1" x14ac:dyDescent="0.15">
      <c r="A30" s="241" t="s">
        <v>132</v>
      </c>
      <c r="B30" s="241"/>
      <c r="C30" s="241"/>
      <c r="D30" s="241"/>
      <c r="E30" s="247"/>
      <c r="F30" s="247"/>
      <c r="G30" s="37"/>
      <c r="H30" s="37" t="s">
        <v>69</v>
      </c>
      <c r="I30" s="38"/>
      <c r="J30" s="231">
        <v>12892</v>
      </c>
      <c r="K30" s="230"/>
      <c r="L30" s="230"/>
      <c r="M30" s="230"/>
      <c r="N30" s="230"/>
      <c r="O30" s="230"/>
      <c r="P30" s="230">
        <v>14180</v>
      </c>
      <c r="Q30" s="230"/>
      <c r="R30" s="230"/>
      <c r="S30" s="230"/>
      <c r="T30" s="230"/>
      <c r="U30" s="230"/>
      <c r="V30" s="230">
        <v>14162</v>
      </c>
      <c r="W30" s="230"/>
      <c r="X30" s="230"/>
      <c r="Y30" s="230"/>
      <c r="Z30" s="230"/>
      <c r="AA30" s="23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spans="1:39" ht="18.75" customHeight="1" x14ac:dyDescent="0.15">
      <c r="A31" s="243"/>
      <c r="B31" s="243"/>
      <c r="C31" s="243"/>
      <c r="D31" s="243"/>
      <c r="E31" s="248"/>
      <c r="F31" s="248"/>
      <c r="G31" s="39"/>
      <c r="H31" s="39" t="s">
        <v>70</v>
      </c>
      <c r="I31" s="40"/>
      <c r="J31" s="231">
        <v>3237706</v>
      </c>
      <c r="K31" s="230"/>
      <c r="L31" s="230"/>
      <c r="M31" s="230"/>
      <c r="N31" s="230"/>
      <c r="O31" s="230"/>
      <c r="P31" s="230">
        <v>3518352</v>
      </c>
      <c r="Q31" s="230"/>
      <c r="R31" s="230"/>
      <c r="S31" s="230"/>
      <c r="T31" s="230"/>
      <c r="U31" s="230"/>
      <c r="V31" s="230">
        <v>3471689</v>
      </c>
      <c r="W31" s="230"/>
      <c r="X31" s="230"/>
      <c r="Y31" s="230"/>
      <c r="Z31" s="230"/>
      <c r="AA31" s="23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</row>
    <row r="32" spans="1:39" ht="18.75" customHeight="1" x14ac:dyDescent="0.15">
      <c r="A32" s="241" t="s">
        <v>133</v>
      </c>
      <c r="B32" s="241"/>
      <c r="C32" s="241"/>
      <c r="D32" s="241"/>
      <c r="E32" s="249"/>
      <c r="F32" s="249"/>
      <c r="G32" s="37"/>
      <c r="H32" s="37" t="s">
        <v>69</v>
      </c>
      <c r="I32" s="38"/>
      <c r="J32" s="231">
        <v>6902</v>
      </c>
      <c r="K32" s="230"/>
      <c r="L32" s="230"/>
      <c r="M32" s="230"/>
      <c r="N32" s="230"/>
      <c r="O32" s="230"/>
      <c r="P32" s="230">
        <v>6712</v>
      </c>
      <c r="Q32" s="230"/>
      <c r="R32" s="230"/>
      <c r="S32" s="230"/>
      <c r="T32" s="230"/>
      <c r="U32" s="230"/>
      <c r="V32" s="230">
        <v>6454</v>
      </c>
      <c r="W32" s="230"/>
      <c r="X32" s="230"/>
      <c r="Y32" s="230"/>
      <c r="Z32" s="230"/>
      <c r="AA32" s="23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spans="1:39" ht="18.75" customHeight="1" x14ac:dyDescent="0.15">
      <c r="A33" s="243"/>
      <c r="B33" s="243"/>
      <c r="C33" s="243"/>
      <c r="D33" s="243"/>
      <c r="E33" s="250"/>
      <c r="F33" s="250"/>
      <c r="G33" s="39"/>
      <c r="H33" s="39" t="s">
        <v>70</v>
      </c>
      <c r="I33" s="40"/>
      <c r="J33" s="231">
        <v>1769101</v>
      </c>
      <c r="K33" s="230"/>
      <c r="L33" s="230"/>
      <c r="M33" s="230"/>
      <c r="N33" s="230"/>
      <c r="O33" s="230"/>
      <c r="P33" s="230">
        <v>1732056</v>
      </c>
      <c r="Q33" s="230"/>
      <c r="R33" s="230"/>
      <c r="S33" s="230"/>
      <c r="T33" s="230"/>
      <c r="U33" s="230"/>
      <c r="V33" s="230">
        <v>1670891</v>
      </c>
      <c r="W33" s="230"/>
      <c r="X33" s="230"/>
      <c r="Y33" s="230"/>
      <c r="Z33" s="230"/>
      <c r="AA33" s="23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</row>
    <row r="34" spans="1:39" ht="18.75" customHeight="1" x14ac:dyDescent="0.15">
      <c r="A34" s="251" t="s">
        <v>134</v>
      </c>
      <c r="B34" s="251"/>
      <c r="C34" s="251"/>
      <c r="D34" s="251"/>
      <c r="E34" s="252"/>
      <c r="F34" s="252"/>
      <c r="G34" s="35"/>
      <c r="H34" s="35" t="s">
        <v>69</v>
      </c>
      <c r="I34" s="35"/>
      <c r="J34" s="231">
        <v>1605</v>
      </c>
      <c r="K34" s="230"/>
      <c r="L34" s="230"/>
      <c r="M34" s="230"/>
      <c r="N34" s="230"/>
      <c r="O34" s="230"/>
      <c r="P34" s="230">
        <v>1592</v>
      </c>
      <c r="Q34" s="230"/>
      <c r="R34" s="230"/>
      <c r="S34" s="230"/>
      <c r="T34" s="230"/>
      <c r="U34" s="230"/>
      <c r="V34" s="230">
        <v>1813</v>
      </c>
      <c r="W34" s="230"/>
      <c r="X34" s="230"/>
      <c r="Y34" s="230"/>
      <c r="Z34" s="230"/>
      <c r="AA34" s="23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spans="1:39" ht="18.75" customHeight="1" thickBot="1" x14ac:dyDescent="0.2">
      <c r="A35" s="253"/>
      <c r="B35" s="253"/>
      <c r="C35" s="253"/>
      <c r="D35" s="253"/>
      <c r="E35" s="254"/>
      <c r="F35" s="254"/>
      <c r="G35" s="36"/>
      <c r="H35" s="36" t="s">
        <v>70</v>
      </c>
      <c r="I35" s="36"/>
      <c r="J35" s="232">
        <v>574556</v>
      </c>
      <c r="K35" s="233"/>
      <c r="L35" s="233"/>
      <c r="M35" s="233"/>
      <c r="N35" s="233"/>
      <c r="O35" s="233"/>
      <c r="P35" s="233">
        <v>562714</v>
      </c>
      <c r="Q35" s="233"/>
      <c r="R35" s="233"/>
      <c r="S35" s="233"/>
      <c r="T35" s="233"/>
      <c r="U35" s="233"/>
      <c r="V35" s="233">
        <v>639290</v>
      </c>
      <c r="W35" s="233"/>
      <c r="X35" s="233"/>
      <c r="Y35" s="233"/>
      <c r="Z35" s="233"/>
      <c r="AA35" s="233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spans="1:39" x14ac:dyDescent="0.15"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spans="1:39" ht="14.25" thickBot="1" x14ac:dyDescent="0.2">
      <c r="A37" s="2" t="s">
        <v>80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23" t="s">
        <v>103</v>
      </c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C37" s="8"/>
      <c r="AD37" s="8"/>
      <c r="AE37" s="8"/>
      <c r="AF37" s="8"/>
      <c r="AG37" s="8"/>
      <c r="AH37" s="8"/>
      <c r="AI37" s="8"/>
      <c r="AJ37" s="10"/>
      <c r="AK37" s="10"/>
      <c r="AL37" s="10"/>
      <c r="AM37" s="10"/>
    </row>
    <row r="38" spans="1:39" ht="18.75" customHeight="1" x14ac:dyDescent="0.15">
      <c r="A38" s="146" t="s">
        <v>17</v>
      </c>
      <c r="B38" s="146"/>
      <c r="C38" s="146"/>
      <c r="D38" s="146"/>
      <c r="E38" s="146"/>
      <c r="F38" s="146"/>
      <c r="G38" s="146"/>
      <c r="H38" s="146"/>
      <c r="I38" s="255"/>
      <c r="J38" s="234" t="s">
        <v>159</v>
      </c>
      <c r="K38" s="235"/>
      <c r="L38" s="235"/>
      <c r="M38" s="235"/>
      <c r="N38" s="235"/>
      <c r="O38" s="235"/>
      <c r="P38" s="236">
        <v>27</v>
      </c>
      <c r="Q38" s="237"/>
      <c r="R38" s="237"/>
      <c r="S38" s="237"/>
      <c r="T38" s="237"/>
      <c r="U38" s="238"/>
      <c r="V38" s="236">
        <v>28</v>
      </c>
      <c r="W38" s="237"/>
      <c r="X38" s="237"/>
      <c r="Y38" s="237"/>
      <c r="Z38" s="237"/>
      <c r="AA38" s="237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spans="1:39" ht="18.75" customHeight="1" x14ac:dyDescent="0.15">
      <c r="A39" s="270" t="s">
        <v>135</v>
      </c>
      <c r="B39" s="270"/>
      <c r="C39" s="270"/>
      <c r="D39" s="270"/>
      <c r="E39" s="271"/>
      <c r="F39" s="271"/>
      <c r="G39" s="271"/>
      <c r="H39" s="35" t="s">
        <v>69</v>
      </c>
      <c r="I39" s="35"/>
      <c r="J39" s="224">
        <v>37845</v>
      </c>
      <c r="K39" s="225"/>
      <c r="L39" s="225"/>
      <c r="M39" s="225"/>
      <c r="N39" s="225"/>
      <c r="O39" s="225"/>
      <c r="P39" s="273">
        <v>43291</v>
      </c>
      <c r="Q39" s="274"/>
      <c r="R39" s="274"/>
      <c r="S39" s="274"/>
      <c r="T39" s="274"/>
      <c r="U39" s="274"/>
      <c r="V39" s="226">
        <v>47419</v>
      </c>
      <c r="W39" s="226"/>
      <c r="X39" s="225"/>
      <c r="Y39" s="225"/>
      <c r="Z39" s="225"/>
      <c r="AA39" s="225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spans="1:39" ht="18.75" customHeight="1" x14ac:dyDescent="0.15">
      <c r="A40" s="243"/>
      <c r="B40" s="243"/>
      <c r="C40" s="243"/>
      <c r="D40" s="243"/>
      <c r="E40" s="250"/>
      <c r="F40" s="250"/>
      <c r="G40" s="250"/>
      <c r="H40" s="35" t="s">
        <v>70</v>
      </c>
      <c r="I40" s="35"/>
      <c r="J40" s="224">
        <f>364206384*0.001</f>
        <v>364206.38400000002</v>
      </c>
      <c r="K40" s="225"/>
      <c r="L40" s="225"/>
      <c r="M40" s="225"/>
      <c r="N40" s="225"/>
      <c r="O40" s="225"/>
      <c r="P40" s="226">
        <v>437963</v>
      </c>
      <c r="Q40" s="172"/>
      <c r="R40" s="172"/>
      <c r="S40" s="172"/>
      <c r="T40" s="172"/>
      <c r="U40" s="172"/>
      <c r="V40" s="226">
        <v>516770</v>
      </c>
      <c r="W40" s="226"/>
      <c r="X40" s="225"/>
      <c r="Y40" s="225"/>
      <c r="Z40" s="225"/>
      <c r="AA40" s="225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spans="1:39" ht="18.75" customHeight="1" x14ac:dyDescent="0.15">
      <c r="A41" s="241" t="s">
        <v>136</v>
      </c>
      <c r="B41" s="241"/>
      <c r="C41" s="241"/>
      <c r="D41" s="241"/>
      <c r="E41" s="257"/>
      <c r="F41" s="257"/>
      <c r="G41" s="249"/>
      <c r="H41" s="37" t="s">
        <v>69</v>
      </c>
      <c r="I41" s="38"/>
      <c r="J41" s="224">
        <v>1990</v>
      </c>
      <c r="K41" s="225"/>
      <c r="L41" s="225"/>
      <c r="M41" s="225"/>
      <c r="N41" s="225"/>
      <c r="O41" s="225"/>
      <c r="P41" s="226">
        <v>2279</v>
      </c>
      <c r="Q41" s="172"/>
      <c r="R41" s="172"/>
      <c r="S41" s="172"/>
      <c r="T41" s="172"/>
      <c r="U41" s="172"/>
      <c r="V41" s="226">
        <v>2557</v>
      </c>
      <c r="W41" s="226"/>
      <c r="X41" s="225"/>
      <c r="Y41" s="225"/>
      <c r="Z41" s="225"/>
      <c r="AA41" s="225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spans="1:39" ht="18.75" customHeight="1" x14ac:dyDescent="0.15">
      <c r="A42" s="243"/>
      <c r="B42" s="243"/>
      <c r="C42" s="243"/>
      <c r="D42" s="243"/>
      <c r="E42" s="258"/>
      <c r="F42" s="258"/>
      <c r="G42" s="250"/>
      <c r="H42" s="41" t="s">
        <v>70</v>
      </c>
      <c r="I42" s="42"/>
      <c r="J42" s="224">
        <f>57646521*0.001</f>
        <v>57646.521000000001</v>
      </c>
      <c r="K42" s="225"/>
      <c r="L42" s="225"/>
      <c r="M42" s="225"/>
      <c r="N42" s="225"/>
      <c r="O42" s="225"/>
      <c r="P42" s="226">
        <v>63525</v>
      </c>
      <c r="Q42" s="172"/>
      <c r="R42" s="172"/>
      <c r="S42" s="172"/>
      <c r="T42" s="172"/>
      <c r="U42" s="172"/>
      <c r="V42" s="226">
        <v>68785</v>
      </c>
      <c r="W42" s="226"/>
      <c r="X42" s="225"/>
      <c r="Y42" s="225"/>
      <c r="Z42" s="225"/>
      <c r="AA42" s="225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</row>
    <row r="43" spans="1:39" ht="18.75" customHeight="1" x14ac:dyDescent="0.15">
      <c r="A43" s="241" t="s">
        <v>81</v>
      </c>
      <c r="B43" s="241"/>
      <c r="C43" s="241"/>
      <c r="D43" s="241"/>
      <c r="E43" s="257"/>
      <c r="F43" s="257"/>
      <c r="G43" s="249"/>
      <c r="H43" s="37" t="s">
        <v>69</v>
      </c>
      <c r="I43" s="38"/>
      <c r="J43" s="224">
        <v>21848</v>
      </c>
      <c r="K43" s="225"/>
      <c r="L43" s="225"/>
      <c r="M43" s="225"/>
      <c r="N43" s="225"/>
      <c r="O43" s="225"/>
      <c r="P43" s="226">
        <v>21599</v>
      </c>
      <c r="Q43" s="172"/>
      <c r="R43" s="172"/>
      <c r="S43" s="172"/>
      <c r="T43" s="172"/>
      <c r="U43" s="172"/>
      <c r="V43" s="226">
        <v>20456</v>
      </c>
      <c r="W43" s="226"/>
      <c r="X43" s="225"/>
      <c r="Y43" s="225"/>
      <c r="Z43" s="225"/>
      <c r="AA43" s="225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spans="1:39" ht="18.75" customHeight="1" x14ac:dyDescent="0.15">
      <c r="A44" s="243"/>
      <c r="B44" s="243"/>
      <c r="C44" s="243"/>
      <c r="D44" s="243"/>
      <c r="E44" s="258"/>
      <c r="F44" s="258"/>
      <c r="G44" s="250"/>
      <c r="H44" s="39" t="s">
        <v>70</v>
      </c>
      <c r="I44" s="40"/>
      <c r="J44" s="224">
        <f>661627368*0.001</f>
        <v>661627.36800000002</v>
      </c>
      <c r="K44" s="225"/>
      <c r="L44" s="225"/>
      <c r="M44" s="225"/>
      <c r="N44" s="225"/>
      <c r="O44" s="225"/>
      <c r="P44" s="226">
        <v>727616</v>
      </c>
      <c r="Q44" s="172"/>
      <c r="R44" s="172"/>
      <c r="S44" s="172"/>
      <c r="T44" s="172"/>
      <c r="U44" s="172"/>
      <c r="V44" s="226">
        <v>663130</v>
      </c>
      <c r="W44" s="226"/>
      <c r="X44" s="225"/>
      <c r="Y44" s="225"/>
      <c r="Z44" s="225"/>
      <c r="AA44" s="225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  <row r="45" spans="1:39" ht="18.75" customHeight="1" x14ac:dyDescent="0.15">
      <c r="A45" s="241" t="s">
        <v>82</v>
      </c>
      <c r="B45" s="241"/>
      <c r="C45" s="241"/>
      <c r="D45" s="241"/>
      <c r="E45" s="257"/>
      <c r="F45" s="257"/>
      <c r="G45" s="249"/>
      <c r="H45" s="35" t="s">
        <v>69</v>
      </c>
      <c r="I45" s="35"/>
      <c r="J45" s="224">
        <v>398063</v>
      </c>
      <c r="K45" s="225"/>
      <c r="L45" s="225"/>
      <c r="M45" s="225"/>
      <c r="N45" s="225"/>
      <c r="O45" s="225"/>
      <c r="P45" s="226">
        <v>418330</v>
      </c>
      <c r="Q45" s="172"/>
      <c r="R45" s="172"/>
      <c r="S45" s="172"/>
      <c r="T45" s="172"/>
      <c r="U45" s="172"/>
      <c r="V45" s="226">
        <v>445454</v>
      </c>
      <c r="W45" s="226"/>
      <c r="X45" s="225"/>
      <c r="Y45" s="225"/>
      <c r="Z45" s="225"/>
      <c r="AA45" s="225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</row>
    <row r="46" spans="1:39" ht="18.75" customHeight="1" thickBot="1" x14ac:dyDescent="0.2">
      <c r="A46" s="253"/>
      <c r="B46" s="253"/>
      <c r="C46" s="253"/>
      <c r="D46" s="253"/>
      <c r="E46" s="259"/>
      <c r="F46" s="259"/>
      <c r="G46" s="254"/>
      <c r="H46" s="36" t="s">
        <v>70</v>
      </c>
      <c r="I46" s="36"/>
      <c r="J46" s="227">
        <f>28262473*0.001</f>
        <v>28262.473000000002</v>
      </c>
      <c r="K46" s="228"/>
      <c r="L46" s="228"/>
      <c r="M46" s="228"/>
      <c r="N46" s="228"/>
      <c r="O46" s="228"/>
      <c r="P46" s="229">
        <v>28028</v>
      </c>
      <c r="Q46" s="144"/>
      <c r="R46" s="144"/>
      <c r="S46" s="144"/>
      <c r="T46" s="144"/>
      <c r="U46" s="144"/>
      <c r="V46" s="229">
        <v>29845</v>
      </c>
      <c r="W46" s="229"/>
      <c r="X46" s="228"/>
      <c r="Y46" s="228"/>
      <c r="Z46" s="228"/>
      <c r="AA46" s="228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spans="1:39" x14ac:dyDescent="0.15">
      <c r="A47" s="90" t="s">
        <v>16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</row>
    <row r="48" spans="1:39" x14ac:dyDescent="0.15">
      <c r="A48" s="90" t="s">
        <v>86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</row>
  </sheetData>
  <mergeCells count="183">
    <mergeCell ref="A47:AM47"/>
    <mergeCell ref="A48:AM48"/>
    <mergeCell ref="Z4:AM4"/>
    <mergeCell ref="A38:I38"/>
    <mergeCell ref="A39:G40"/>
    <mergeCell ref="P37:AA37"/>
    <mergeCell ref="J38:O38"/>
    <mergeCell ref="P38:U38"/>
    <mergeCell ref="V38:AA38"/>
    <mergeCell ref="J39:O39"/>
    <mergeCell ref="P39:U39"/>
    <mergeCell ref="V39:AA39"/>
    <mergeCell ref="J40:O40"/>
    <mergeCell ref="P40:U40"/>
    <mergeCell ref="V40:AA40"/>
    <mergeCell ref="AJ20:AM20"/>
    <mergeCell ref="J21:O21"/>
    <mergeCell ref="P21:S21"/>
    <mergeCell ref="T21:Y21"/>
    <mergeCell ref="Z21:AC21"/>
    <mergeCell ref="AD21:AI21"/>
    <mergeCell ref="AJ21:AM21"/>
    <mergeCell ref="J20:O20"/>
    <mergeCell ref="P20:S20"/>
    <mergeCell ref="T20:Y20"/>
    <mergeCell ref="Z20:AC20"/>
    <mergeCell ref="AD20:AI20"/>
    <mergeCell ref="AJ18:AM18"/>
    <mergeCell ref="J19:O19"/>
    <mergeCell ref="P19:S19"/>
    <mergeCell ref="T19:Y19"/>
    <mergeCell ref="Z19:AC19"/>
    <mergeCell ref="AD19:AI19"/>
    <mergeCell ref="AJ19:AM19"/>
    <mergeCell ref="J18:O18"/>
    <mergeCell ref="P18:S18"/>
    <mergeCell ref="T18:Y18"/>
    <mergeCell ref="Z18:AC18"/>
    <mergeCell ref="AD18:AI18"/>
    <mergeCell ref="AJ16:AM16"/>
    <mergeCell ref="J17:O17"/>
    <mergeCell ref="P17:S17"/>
    <mergeCell ref="T17:Y17"/>
    <mergeCell ref="Z17:AC17"/>
    <mergeCell ref="AD17:AI17"/>
    <mergeCell ref="AJ17:AM17"/>
    <mergeCell ref="J16:O16"/>
    <mergeCell ref="P16:S16"/>
    <mergeCell ref="T16:Y16"/>
    <mergeCell ref="Z16:AC16"/>
    <mergeCell ref="AD16:AI16"/>
    <mergeCell ref="AJ14:AM14"/>
    <mergeCell ref="J15:O15"/>
    <mergeCell ref="P15:S15"/>
    <mergeCell ref="T15:Y15"/>
    <mergeCell ref="Z15:AC15"/>
    <mergeCell ref="AD15:AI15"/>
    <mergeCell ref="AJ15:AM15"/>
    <mergeCell ref="J14:O14"/>
    <mergeCell ref="P14:S14"/>
    <mergeCell ref="T14:Y14"/>
    <mergeCell ref="Z14:AC14"/>
    <mergeCell ref="AD14:AI14"/>
    <mergeCell ref="P13:S13"/>
    <mergeCell ref="T13:Y13"/>
    <mergeCell ref="Z13:AC13"/>
    <mergeCell ref="AD13:AI13"/>
    <mergeCell ref="AJ13:AM13"/>
    <mergeCell ref="J12:O12"/>
    <mergeCell ref="P12:S12"/>
    <mergeCell ref="T12:Y12"/>
    <mergeCell ref="Z12:AC12"/>
    <mergeCell ref="AD12:AI12"/>
    <mergeCell ref="A1:AM2"/>
    <mergeCell ref="A3:S3"/>
    <mergeCell ref="J8:O8"/>
    <mergeCell ref="P8:S8"/>
    <mergeCell ref="T8:Y8"/>
    <mergeCell ref="Z8:AC8"/>
    <mergeCell ref="AD8:AI8"/>
    <mergeCell ref="AJ8:AM8"/>
    <mergeCell ref="Z6:AC6"/>
    <mergeCell ref="AD6:AI6"/>
    <mergeCell ref="AJ6:AM6"/>
    <mergeCell ref="J7:O7"/>
    <mergeCell ref="P7:S7"/>
    <mergeCell ref="T7:Y7"/>
    <mergeCell ref="Z7:AC7"/>
    <mergeCell ref="AD7:AI7"/>
    <mergeCell ref="AJ7:AM7"/>
    <mergeCell ref="A41:G42"/>
    <mergeCell ref="A43:G44"/>
    <mergeCell ref="A45:G46"/>
    <mergeCell ref="A5:I6"/>
    <mergeCell ref="J5:S5"/>
    <mergeCell ref="T5:AC5"/>
    <mergeCell ref="AD5:AM5"/>
    <mergeCell ref="J6:O6"/>
    <mergeCell ref="P6:S6"/>
    <mergeCell ref="T6:Y6"/>
    <mergeCell ref="AJ10:AM10"/>
    <mergeCell ref="J11:O11"/>
    <mergeCell ref="P11:S11"/>
    <mergeCell ref="T11:Y11"/>
    <mergeCell ref="Z11:AC11"/>
    <mergeCell ref="AD11:AI11"/>
    <mergeCell ref="AJ11:AM11"/>
    <mergeCell ref="J10:O10"/>
    <mergeCell ref="P10:S10"/>
    <mergeCell ref="T10:Y10"/>
    <mergeCell ref="Z10:AC10"/>
    <mergeCell ref="AD10:AI10"/>
    <mergeCell ref="AJ12:AM12"/>
    <mergeCell ref="J13:O13"/>
    <mergeCell ref="A10:F11"/>
    <mergeCell ref="A12:F13"/>
    <mergeCell ref="A14:F15"/>
    <mergeCell ref="A16:F17"/>
    <mergeCell ref="A18:F19"/>
    <mergeCell ref="A20:F21"/>
    <mergeCell ref="A30:F31"/>
    <mergeCell ref="A32:F33"/>
    <mergeCell ref="A34:F35"/>
    <mergeCell ref="A26:I26"/>
    <mergeCell ref="A22:F23"/>
    <mergeCell ref="P34:U34"/>
    <mergeCell ref="V34:AA34"/>
    <mergeCell ref="J35:O35"/>
    <mergeCell ref="P35:U35"/>
    <mergeCell ref="V35:AA35"/>
    <mergeCell ref="J26:O26"/>
    <mergeCell ref="P26:U26"/>
    <mergeCell ref="V26:AA26"/>
    <mergeCell ref="J27:O27"/>
    <mergeCell ref="P27:U27"/>
    <mergeCell ref="V27:AA27"/>
    <mergeCell ref="J28:O28"/>
    <mergeCell ref="P28:U28"/>
    <mergeCell ref="V28:AA28"/>
    <mergeCell ref="J30:O30"/>
    <mergeCell ref="P30:U30"/>
    <mergeCell ref="V30:AA30"/>
    <mergeCell ref="J31:O31"/>
    <mergeCell ref="P31:U31"/>
    <mergeCell ref="V31:AA31"/>
    <mergeCell ref="J32:O32"/>
    <mergeCell ref="P32:U32"/>
    <mergeCell ref="L25:AA25"/>
    <mergeCell ref="J44:O44"/>
    <mergeCell ref="P44:U44"/>
    <mergeCell ref="V44:AA44"/>
    <mergeCell ref="J45:O45"/>
    <mergeCell ref="P45:U45"/>
    <mergeCell ref="V45:AA45"/>
    <mergeCell ref="J46:O46"/>
    <mergeCell ref="P46:U46"/>
    <mergeCell ref="V46:AA46"/>
    <mergeCell ref="J41:O41"/>
    <mergeCell ref="P41:U41"/>
    <mergeCell ref="V41:AA41"/>
    <mergeCell ref="J42:O42"/>
    <mergeCell ref="P42:U42"/>
    <mergeCell ref="V42:AA42"/>
    <mergeCell ref="J43:O43"/>
    <mergeCell ref="P43:U43"/>
    <mergeCell ref="V43:AA43"/>
    <mergeCell ref="V32:AA32"/>
    <mergeCell ref="J33:O33"/>
    <mergeCell ref="P33:U33"/>
    <mergeCell ref="V33:AA33"/>
    <mergeCell ref="J34:O34"/>
    <mergeCell ref="J23:O23"/>
    <mergeCell ref="P23:S23"/>
    <mergeCell ref="T23:Y23"/>
    <mergeCell ref="Z23:AC23"/>
    <mergeCell ref="AD23:AI23"/>
    <mergeCell ref="AJ23:AM23"/>
    <mergeCell ref="J22:O22"/>
    <mergeCell ref="P22:S22"/>
    <mergeCell ref="T22:Y22"/>
    <mergeCell ref="Z22:AC22"/>
    <mergeCell ref="AD22:AI22"/>
    <mergeCell ref="AJ22:AM22"/>
  </mergeCells>
  <phoneticPr fontId="3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&amp;R&amp;"HG丸ｺﾞｼｯｸM-PRO,標準"&amp;10Ｌ　労働・社会保障　　-１１９-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L－15(-1-2-3)</vt:lpstr>
      <vt:lpstr>L－15(-4-5)</vt:lpstr>
      <vt:lpstr>L－15(-６) </vt:lpstr>
      <vt:lpstr>L－15(-６)  (続)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2017-01-26T05:23:26Z</cp:lastPrinted>
  <dcterms:created xsi:type="dcterms:W3CDTF">2016-10-03T05:08:22Z</dcterms:created>
  <dcterms:modified xsi:type="dcterms:W3CDTF">2018-03-22T05:57:13Z</dcterms:modified>
</cp:coreProperties>
</file>