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0" documentId="8_{BDBFC79A-1608-4C57-9C10-3EF616D86A99}" xr6:coauthVersionLast="47" xr6:coauthVersionMax="47" xr10:uidLastSave="{00000000-0000-0000-0000-000000000000}"/>
  <bookViews>
    <workbookView xWindow="-108" yWindow="-108" windowWidth="23256" windowHeight="12576" tabRatio="874" xr2:uid="{00000000-000D-0000-FFFF-FFFF00000000}"/>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<sst xmlns="http://schemas.openxmlformats.org/spreadsheetml/2006/main" count="2492" uniqueCount="301">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</sst>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0" borderId="57" xfId="0" applyFont="1" applyBorder="1" applyAlignment="1">
      <alignment horizontal="center" vertical="center"/>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300</v>
      </c>
      <c r="D1" s="5"/>
      <c r="E1" s="5"/>
      <c r="F1" s="5"/>
      <c r="G1" s="5"/>
      <c r="H1" s="5"/>
      <c r="I1" s="5"/>
      <c r="J1" s="5"/>
      <c r="M1" s="7" t="s">
        <v>0</v>
      </c>
      <c r="P1" s="5"/>
      <c r="Q1" s="5"/>
      <c r="R1" s="5"/>
      <c r="S1" s="5"/>
      <c r="T1" s="5"/>
      <c r="U1" s="5"/>
      <c r="V1" s="5"/>
      <c r="W1" s="5"/>
      <c r="AS1" s="9" t="s">
        <v>30</v>
      </c>
      <c r="AT1" s="256" t="s">
        <v>232</v>
      </c>
      <c r="AU1" s="257"/>
      <c r="AV1" s="257"/>
      <c r="AW1" s="257"/>
      <c r="AX1" s="257"/>
      <c r="AY1" s="257"/>
      <c r="AZ1" s="257"/>
      <c r="BA1" s="257"/>
      <c r="BB1" s="257"/>
      <c r="BC1" s="257"/>
      <c r="BD1" s="257"/>
      <c r="BE1" s="257"/>
      <c r="BF1" s="257"/>
      <c r="BG1" s="257"/>
      <c r="BH1" s="257"/>
      <c r="BI1" s="257"/>
      <c r="BJ1" s="9" t="s">
        <v>2</v>
      </c>
    </row>
    <row r="2" spans="2:67" s="8" customFormat="1" ht="20.25" customHeight="1" x14ac:dyDescent="0.45">
      <c r="J2" s="7"/>
      <c r="M2" s="7"/>
      <c r="N2" s="7"/>
      <c r="P2" s="9"/>
      <c r="Q2" s="9"/>
      <c r="R2" s="9"/>
      <c r="S2" s="9"/>
      <c r="T2" s="9"/>
      <c r="U2" s="9"/>
      <c r="V2" s="9"/>
      <c r="W2" s="9"/>
      <c r="AB2" s="131" t="s">
        <v>27</v>
      </c>
      <c r="AC2" s="258">
        <v>6</v>
      </c>
      <c r="AD2" s="258"/>
      <c r="AE2" s="131" t="s">
        <v>28</v>
      </c>
      <c r="AF2" s="259">
        <f>IF(AC2=0,"",YEAR(DATE(2018+AC2,1,1)))</f>
        <v>2024</v>
      </c>
      <c r="AG2" s="259"/>
      <c r="AH2" s="132" t="s">
        <v>29</v>
      </c>
      <c r="AI2" s="132" t="s">
        <v>1</v>
      </c>
      <c r="AJ2" s="258">
        <v>4</v>
      </c>
      <c r="AK2" s="258"/>
      <c r="AL2" s="132" t="s">
        <v>24</v>
      </c>
      <c r="AS2" s="9" t="s">
        <v>31</v>
      </c>
      <c r="AT2" s="258" t="s">
        <v>153</v>
      </c>
      <c r="AU2" s="258"/>
      <c r="AV2" s="258"/>
      <c r="AW2" s="258"/>
      <c r="AX2" s="258"/>
      <c r="AY2" s="258"/>
      <c r="AZ2" s="258"/>
      <c r="BA2" s="258"/>
      <c r="BB2" s="258"/>
      <c r="BC2" s="258"/>
      <c r="BD2" s="258"/>
      <c r="BE2" s="258"/>
      <c r="BF2" s="258"/>
      <c r="BG2" s="258"/>
      <c r="BH2" s="258"/>
      <c r="BI2" s="258"/>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60" t="s">
        <v>178</v>
      </c>
      <c r="BF3" s="261"/>
      <c r="BG3" s="261"/>
      <c r="BH3" s="262"/>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f>DAY(EOMONTH(DATE(AF2,AJ2,1),0))</f>
        <v>30</v>
      </c>
      <c r="BF8" s="255"/>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v>20</v>
      </c>
      <c r="BB10" s="228"/>
      <c r="BC10" s="2" t="s">
        <v>250</v>
      </c>
      <c r="BD10" s="226" t="s">
        <v>252</v>
      </c>
      <c r="BE10" s="227">
        <v>30</v>
      </c>
      <c r="BF10" s="228"/>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63" t="s">
        <v>20</v>
      </c>
      <c r="C12" s="266" t="s">
        <v>254</v>
      </c>
      <c r="D12" s="267"/>
      <c r="E12" s="133"/>
      <c r="F12" s="134"/>
      <c r="G12" s="133"/>
      <c r="H12" s="134"/>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25" customHeight="1" x14ac:dyDescent="0.45">
      <c r="B13" s="264"/>
      <c r="C13" s="268"/>
      <c r="D13" s="269"/>
      <c r="E13" s="135"/>
      <c r="F13" s="136"/>
      <c r="G13" s="135"/>
      <c r="H13" s="136"/>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25" customHeight="1" x14ac:dyDescent="0.45">
      <c r="B14" s="264"/>
      <c r="C14" s="268"/>
      <c r="D14" s="269"/>
      <c r="E14" s="135"/>
      <c r="F14" s="136"/>
      <c r="G14" s="135"/>
      <c r="H14" s="136"/>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130" t="str">
        <f>IF($BE$3="実績",IF(DAY(DATE($AF$2,$AJ$2,30))=30,30,""),"")</f>
        <v/>
      </c>
      <c r="BA14" s="144" t="str">
        <f>IF($BE$3="実績",IF(DAY(DATE($AF$2,$AJ$2,31))=31,31,""),"")</f>
        <v/>
      </c>
      <c r="BB14" s="310"/>
      <c r="BC14" s="311"/>
      <c r="BD14" s="316"/>
      <c r="BE14" s="317"/>
      <c r="BF14" s="268"/>
      <c r="BG14" s="281"/>
      <c r="BH14" s="281"/>
      <c r="BI14" s="281"/>
      <c r="BJ14" s="321"/>
    </row>
    <row r="15" spans="2:67" ht="20.25" hidden="1" customHeight="1" x14ac:dyDescent="0.45">
      <c r="B15" s="264"/>
      <c r="C15" s="268"/>
      <c r="D15" s="269"/>
      <c r="E15" s="135"/>
      <c r="F15" s="136"/>
      <c r="G15" s="135"/>
      <c r="H15" s="136"/>
      <c r="I15" s="274"/>
      <c r="J15" s="275"/>
      <c r="K15" s="280"/>
      <c r="L15" s="281"/>
      <c r="M15" s="281"/>
      <c r="N15" s="269"/>
      <c r="O15" s="280"/>
      <c r="P15" s="281"/>
      <c r="Q15" s="281"/>
      <c r="R15" s="281"/>
      <c r="S15" s="269"/>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25" customHeight="1" thickBot="1" x14ac:dyDescent="0.5">
      <c r="B16" s="265"/>
      <c r="C16" s="270"/>
      <c r="D16" s="271"/>
      <c r="E16" s="137"/>
      <c r="F16" s="138"/>
      <c r="G16" s="137"/>
      <c r="H16" s="138"/>
      <c r="I16" s="276"/>
      <c r="J16" s="277"/>
      <c r="K16" s="282"/>
      <c r="L16" s="283"/>
      <c r="M16" s="283"/>
      <c r="N16" s="271"/>
      <c r="O16" s="282"/>
      <c r="P16" s="283"/>
      <c r="Q16" s="283"/>
      <c r="R16" s="283"/>
      <c r="S16" s="271"/>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25" customHeight="1" x14ac:dyDescent="0.45">
      <c r="B17" s="306">
        <f>B15+1</f>
        <v>1</v>
      </c>
      <c r="C17" s="233" t="s">
        <v>70</v>
      </c>
      <c r="D17" s="234"/>
      <c r="E17" s="150"/>
      <c r="F17" s="151"/>
      <c r="G17" s="150"/>
      <c r="H17" s="151"/>
      <c r="I17" s="299" t="s">
        <v>89</v>
      </c>
      <c r="J17" s="300"/>
      <c r="K17" s="301" t="s">
        <v>90</v>
      </c>
      <c r="L17" s="302"/>
      <c r="M17" s="302"/>
      <c r="N17" s="234"/>
      <c r="O17" s="373" t="s">
        <v>88</v>
      </c>
      <c r="P17" s="374"/>
      <c r="Q17" s="374"/>
      <c r="R17" s="374"/>
      <c r="S17" s="375"/>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295"/>
      <c r="BC17" s="296"/>
      <c r="BD17" s="297"/>
      <c r="BE17" s="298"/>
      <c r="BF17" s="286"/>
      <c r="BG17" s="287"/>
      <c r="BH17" s="287"/>
      <c r="BI17" s="287"/>
      <c r="BJ17" s="288"/>
    </row>
    <row r="18" spans="2:62" ht="20.25" customHeight="1" x14ac:dyDescent="0.45">
      <c r="B18" s="307"/>
      <c r="C18" s="235"/>
      <c r="D18" s="236"/>
      <c r="E18" s="152"/>
      <c r="F18" s="153" t="str">
        <f>C17</f>
        <v>管理者</v>
      </c>
      <c r="G18" s="152"/>
      <c r="H18" s="153" t="str">
        <f>I17</f>
        <v>A</v>
      </c>
      <c r="I18" s="248"/>
      <c r="J18" s="249"/>
      <c r="K18" s="252"/>
      <c r="L18" s="253"/>
      <c r="M18" s="253"/>
      <c r="N18" s="236"/>
      <c r="O18" s="335"/>
      <c r="P18" s="336"/>
      <c r="Q18" s="336"/>
      <c r="R18" s="336"/>
      <c r="S18" s="337"/>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92">
        <f>IF($BE$3="４週",SUM(W18:AX18),IF($BE$3="暦月",SUM(W18:BA18),""))</f>
        <v>160</v>
      </c>
      <c r="BC18" s="293"/>
      <c r="BD18" s="294">
        <f>IF($BE$3="４週",BB18/4,IF($BE$3="暦月",(BB18/($BE$8/7)),""))</f>
        <v>40</v>
      </c>
      <c r="BE18" s="293"/>
      <c r="BF18" s="289"/>
      <c r="BG18" s="290"/>
      <c r="BH18" s="290"/>
      <c r="BI18" s="290"/>
      <c r="BJ18" s="291"/>
    </row>
    <row r="19" spans="2:62" ht="20.25" customHeight="1" x14ac:dyDescent="0.45">
      <c r="B19" s="306">
        <f>B17+1</f>
        <v>2</v>
      </c>
      <c r="C19" s="237" t="s">
        <v>101</v>
      </c>
      <c r="D19" s="238"/>
      <c r="E19" s="154"/>
      <c r="F19" s="155"/>
      <c r="G19" s="154"/>
      <c r="H19" s="155"/>
      <c r="I19" s="246" t="s">
        <v>89</v>
      </c>
      <c r="J19" s="247"/>
      <c r="K19" s="250" t="s">
        <v>101</v>
      </c>
      <c r="L19" s="251"/>
      <c r="M19" s="251"/>
      <c r="N19" s="238"/>
      <c r="O19" s="335" t="s">
        <v>133</v>
      </c>
      <c r="P19" s="336"/>
      <c r="Q19" s="336"/>
      <c r="R19" s="336"/>
      <c r="S19" s="337"/>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42"/>
      <c r="BC19" s="243"/>
      <c r="BD19" s="244"/>
      <c r="BE19" s="245"/>
      <c r="BF19" s="303"/>
      <c r="BG19" s="304"/>
      <c r="BH19" s="304"/>
      <c r="BI19" s="304"/>
      <c r="BJ19" s="305"/>
    </row>
    <row r="20" spans="2:62" ht="20.25" customHeight="1" x14ac:dyDescent="0.45">
      <c r="B20" s="307"/>
      <c r="C20" s="235"/>
      <c r="D20" s="236"/>
      <c r="E20" s="152"/>
      <c r="F20" s="153" t="str">
        <f>C19</f>
        <v>医師</v>
      </c>
      <c r="G20" s="152"/>
      <c r="H20" s="153" t="str">
        <f>I19</f>
        <v>A</v>
      </c>
      <c r="I20" s="248"/>
      <c r="J20" s="249"/>
      <c r="K20" s="252"/>
      <c r="L20" s="253"/>
      <c r="M20" s="253"/>
      <c r="N20" s="236"/>
      <c r="O20" s="335"/>
      <c r="P20" s="336"/>
      <c r="Q20" s="336"/>
      <c r="R20" s="336"/>
      <c r="S20" s="337"/>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92">
        <f>IF($BE$3="４週",SUM(W20:AX20),IF($BE$3="暦月",SUM(W20:BA20),""))</f>
        <v>160</v>
      </c>
      <c r="BC20" s="293"/>
      <c r="BD20" s="294">
        <f>IF($BE$3="４週",BB20/4,IF($BE$3="暦月",(BB20/($BE$8/7)),""))</f>
        <v>40</v>
      </c>
      <c r="BE20" s="293"/>
      <c r="BF20" s="289"/>
      <c r="BG20" s="290"/>
      <c r="BH20" s="290"/>
      <c r="BI20" s="290"/>
      <c r="BJ20" s="291"/>
    </row>
    <row r="21" spans="2:62" ht="20.25" customHeight="1" x14ac:dyDescent="0.45">
      <c r="B21" s="306">
        <f>B19+1</f>
        <v>3</v>
      </c>
      <c r="C21" s="237" t="s">
        <v>101</v>
      </c>
      <c r="D21" s="238"/>
      <c r="E21" s="152"/>
      <c r="F21" s="153"/>
      <c r="G21" s="152"/>
      <c r="H21" s="153"/>
      <c r="I21" s="246" t="s">
        <v>89</v>
      </c>
      <c r="J21" s="247"/>
      <c r="K21" s="250" t="s">
        <v>101</v>
      </c>
      <c r="L21" s="251"/>
      <c r="M21" s="251"/>
      <c r="N21" s="238"/>
      <c r="O21" s="335" t="s">
        <v>134</v>
      </c>
      <c r="P21" s="336"/>
      <c r="Q21" s="336"/>
      <c r="R21" s="336"/>
      <c r="S21" s="337"/>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42"/>
      <c r="BC21" s="243"/>
      <c r="BD21" s="244"/>
      <c r="BE21" s="245"/>
      <c r="BF21" s="303"/>
      <c r="BG21" s="304"/>
      <c r="BH21" s="304"/>
      <c r="BI21" s="304"/>
      <c r="BJ21" s="305"/>
    </row>
    <row r="22" spans="2:62" ht="20.25" customHeight="1" x14ac:dyDescent="0.45">
      <c r="B22" s="307"/>
      <c r="C22" s="235"/>
      <c r="D22" s="236"/>
      <c r="E22" s="152"/>
      <c r="F22" s="153" t="str">
        <f>C21</f>
        <v>医師</v>
      </c>
      <c r="G22" s="152"/>
      <c r="H22" s="153" t="str">
        <f>I21</f>
        <v>A</v>
      </c>
      <c r="I22" s="248"/>
      <c r="J22" s="249"/>
      <c r="K22" s="252"/>
      <c r="L22" s="253"/>
      <c r="M22" s="253"/>
      <c r="N22" s="236"/>
      <c r="O22" s="335"/>
      <c r="P22" s="336"/>
      <c r="Q22" s="336"/>
      <c r="R22" s="336"/>
      <c r="S22" s="337"/>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92">
        <f>IF($BE$3="４週",SUM(W22:AX22),IF($BE$3="暦月",SUM(W22:BA22),""))</f>
        <v>160</v>
      </c>
      <c r="BC22" s="293"/>
      <c r="BD22" s="294">
        <f>IF($BE$3="４週",BB22/4,IF($BE$3="暦月",(BB22/($BE$8/7)),""))</f>
        <v>40</v>
      </c>
      <c r="BE22" s="293"/>
      <c r="BF22" s="289"/>
      <c r="BG22" s="290"/>
      <c r="BH22" s="290"/>
      <c r="BI22" s="290"/>
      <c r="BJ22" s="291"/>
    </row>
    <row r="23" spans="2:62" ht="20.25" customHeight="1" x14ac:dyDescent="0.45">
      <c r="B23" s="306">
        <f>B21+1</f>
        <v>4</v>
      </c>
      <c r="C23" s="237" t="s">
        <v>101</v>
      </c>
      <c r="D23" s="238"/>
      <c r="E23" s="152"/>
      <c r="F23" s="153"/>
      <c r="G23" s="152"/>
      <c r="H23" s="153"/>
      <c r="I23" s="246" t="s">
        <v>89</v>
      </c>
      <c r="J23" s="247"/>
      <c r="K23" s="250" t="s">
        <v>101</v>
      </c>
      <c r="L23" s="251"/>
      <c r="M23" s="251"/>
      <c r="N23" s="238"/>
      <c r="O23" s="335" t="s">
        <v>135</v>
      </c>
      <c r="P23" s="336"/>
      <c r="Q23" s="336"/>
      <c r="R23" s="336"/>
      <c r="S23" s="337"/>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42"/>
      <c r="BC23" s="243"/>
      <c r="BD23" s="244"/>
      <c r="BE23" s="245"/>
      <c r="BF23" s="303"/>
      <c r="BG23" s="304"/>
      <c r="BH23" s="304"/>
      <c r="BI23" s="304"/>
      <c r="BJ23" s="305"/>
    </row>
    <row r="24" spans="2:62" ht="20.25" customHeight="1" x14ac:dyDescent="0.45">
      <c r="B24" s="307"/>
      <c r="C24" s="235"/>
      <c r="D24" s="236"/>
      <c r="E24" s="152"/>
      <c r="F24" s="153" t="str">
        <f>C23</f>
        <v>医師</v>
      </c>
      <c r="G24" s="152"/>
      <c r="H24" s="153" t="str">
        <f>I23</f>
        <v>A</v>
      </c>
      <c r="I24" s="248"/>
      <c r="J24" s="249"/>
      <c r="K24" s="252"/>
      <c r="L24" s="253"/>
      <c r="M24" s="253"/>
      <c r="N24" s="236"/>
      <c r="O24" s="335"/>
      <c r="P24" s="336"/>
      <c r="Q24" s="336"/>
      <c r="R24" s="336"/>
      <c r="S24" s="337"/>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92">
        <f>IF($BE$3="４週",SUM(W24:AX24),IF($BE$3="暦月",SUM(W24:BA24),""))</f>
        <v>160</v>
      </c>
      <c r="BC24" s="293"/>
      <c r="BD24" s="294">
        <f>IF($BE$3="４週",BB24/4,IF($BE$3="暦月",(BB24/($BE$8/7)),""))</f>
        <v>40</v>
      </c>
      <c r="BE24" s="293"/>
      <c r="BF24" s="289"/>
      <c r="BG24" s="290"/>
      <c r="BH24" s="290"/>
      <c r="BI24" s="290"/>
      <c r="BJ24" s="291"/>
    </row>
    <row r="25" spans="2:62" ht="20.25" customHeight="1" x14ac:dyDescent="0.45">
      <c r="B25" s="306">
        <f>B23+1</f>
        <v>5</v>
      </c>
      <c r="C25" s="237" t="s">
        <v>204</v>
      </c>
      <c r="D25" s="238"/>
      <c r="E25" s="152"/>
      <c r="F25" s="153"/>
      <c r="G25" s="152"/>
      <c r="H25" s="153"/>
      <c r="I25" s="246" t="s">
        <v>89</v>
      </c>
      <c r="J25" s="247"/>
      <c r="K25" s="250" t="s">
        <v>204</v>
      </c>
      <c r="L25" s="251"/>
      <c r="M25" s="251"/>
      <c r="N25" s="238"/>
      <c r="O25" s="335" t="s">
        <v>136</v>
      </c>
      <c r="P25" s="336"/>
      <c r="Q25" s="336"/>
      <c r="R25" s="336"/>
      <c r="S25" s="337"/>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42"/>
      <c r="BC25" s="243"/>
      <c r="BD25" s="244"/>
      <c r="BE25" s="245"/>
      <c r="BF25" s="303"/>
      <c r="BG25" s="304"/>
      <c r="BH25" s="304"/>
      <c r="BI25" s="304"/>
      <c r="BJ25" s="305"/>
    </row>
    <row r="26" spans="2:62" ht="20.25" customHeight="1" x14ac:dyDescent="0.45">
      <c r="B26" s="307"/>
      <c r="C26" s="235"/>
      <c r="D26" s="236"/>
      <c r="E26" s="152"/>
      <c r="F26" s="153" t="str">
        <f>C25</f>
        <v>薬剤師</v>
      </c>
      <c r="G26" s="152"/>
      <c r="H26" s="153" t="str">
        <f>I25</f>
        <v>A</v>
      </c>
      <c r="I26" s="248"/>
      <c r="J26" s="249"/>
      <c r="K26" s="252"/>
      <c r="L26" s="253"/>
      <c r="M26" s="253"/>
      <c r="N26" s="236"/>
      <c r="O26" s="335"/>
      <c r="P26" s="336"/>
      <c r="Q26" s="336"/>
      <c r="R26" s="336"/>
      <c r="S26" s="337"/>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92">
        <f>IF($BE$3="４週",SUM(W26:AX26),IF($BE$3="暦月",SUM(W26:BA26),""))</f>
        <v>160</v>
      </c>
      <c r="BC26" s="293"/>
      <c r="BD26" s="294">
        <f>IF($BE$3="４週",BB26/4,IF($BE$3="暦月",(BB26/($BE$8/7)),""))</f>
        <v>40</v>
      </c>
      <c r="BE26" s="293"/>
      <c r="BF26" s="289"/>
      <c r="BG26" s="290"/>
      <c r="BH26" s="290"/>
      <c r="BI26" s="290"/>
      <c r="BJ26" s="291"/>
    </row>
    <row r="27" spans="2:62" ht="20.25" customHeight="1" x14ac:dyDescent="0.45">
      <c r="B27" s="306">
        <f>B25+1</f>
        <v>6</v>
      </c>
      <c r="C27" s="237" t="s">
        <v>204</v>
      </c>
      <c r="D27" s="238"/>
      <c r="E27" s="152"/>
      <c r="F27" s="153"/>
      <c r="G27" s="152"/>
      <c r="H27" s="153"/>
      <c r="I27" s="246" t="s">
        <v>89</v>
      </c>
      <c r="J27" s="247"/>
      <c r="K27" s="250" t="s">
        <v>204</v>
      </c>
      <c r="L27" s="251"/>
      <c r="M27" s="251"/>
      <c r="N27" s="238"/>
      <c r="O27" s="335" t="s">
        <v>215</v>
      </c>
      <c r="P27" s="336"/>
      <c r="Q27" s="336"/>
      <c r="R27" s="336"/>
      <c r="S27" s="337"/>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42"/>
      <c r="BC27" s="243"/>
      <c r="BD27" s="244"/>
      <c r="BE27" s="245"/>
      <c r="BF27" s="303"/>
      <c r="BG27" s="304"/>
      <c r="BH27" s="304"/>
      <c r="BI27" s="304"/>
      <c r="BJ27" s="305"/>
    </row>
    <row r="28" spans="2:62" ht="20.25" customHeight="1" x14ac:dyDescent="0.45">
      <c r="B28" s="307"/>
      <c r="C28" s="235"/>
      <c r="D28" s="236"/>
      <c r="E28" s="152"/>
      <c r="F28" s="153" t="str">
        <f>C27</f>
        <v>薬剤師</v>
      </c>
      <c r="G28" s="152"/>
      <c r="H28" s="153" t="str">
        <f>I27</f>
        <v>A</v>
      </c>
      <c r="I28" s="248"/>
      <c r="J28" s="249"/>
      <c r="K28" s="252"/>
      <c r="L28" s="253"/>
      <c r="M28" s="253"/>
      <c r="N28" s="236"/>
      <c r="O28" s="335"/>
      <c r="P28" s="336"/>
      <c r="Q28" s="336"/>
      <c r="R28" s="336"/>
      <c r="S28" s="337"/>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92">
        <f>IF($BE$3="４週",SUM(W28:AX28),IF($BE$3="暦月",SUM(W28:BA28),""))</f>
        <v>160</v>
      </c>
      <c r="BC28" s="293"/>
      <c r="BD28" s="294">
        <f>IF($BE$3="４週",BB28/4,IF($BE$3="暦月",(BB28/($BE$8/7)),""))</f>
        <v>40</v>
      </c>
      <c r="BE28" s="293"/>
      <c r="BF28" s="289"/>
      <c r="BG28" s="290"/>
      <c r="BH28" s="290"/>
      <c r="BI28" s="290"/>
      <c r="BJ28" s="291"/>
    </row>
    <row r="29" spans="2:62" ht="20.25" customHeight="1" x14ac:dyDescent="0.45">
      <c r="B29" s="306">
        <f>B27+1</f>
        <v>7</v>
      </c>
      <c r="C29" s="237" t="s">
        <v>108</v>
      </c>
      <c r="D29" s="238"/>
      <c r="E29" s="152"/>
      <c r="F29" s="153"/>
      <c r="G29" s="152"/>
      <c r="H29" s="153"/>
      <c r="I29" s="246" t="s">
        <v>89</v>
      </c>
      <c r="J29" s="247"/>
      <c r="K29" s="250" t="s">
        <v>108</v>
      </c>
      <c r="L29" s="251"/>
      <c r="M29" s="251"/>
      <c r="N29" s="238"/>
      <c r="O29" s="335" t="s">
        <v>216</v>
      </c>
      <c r="P29" s="336"/>
      <c r="Q29" s="336"/>
      <c r="R29" s="336"/>
      <c r="S29" s="337"/>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42"/>
      <c r="BC29" s="243"/>
      <c r="BD29" s="244"/>
      <c r="BE29" s="245"/>
      <c r="BF29" s="303"/>
      <c r="BG29" s="304"/>
      <c r="BH29" s="304"/>
      <c r="BI29" s="304"/>
      <c r="BJ29" s="305"/>
    </row>
    <row r="30" spans="2:62" ht="20.25" customHeight="1" x14ac:dyDescent="0.45">
      <c r="B30" s="307"/>
      <c r="C30" s="235"/>
      <c r="D30" s="236"/>
      <c r="E30" s="152"/>
      <c r="F30" s="153" t="str">
        <f>C29</f>
        <v>理学療法士</v>
      </c>
      <c r="G30" s="152"/>
      <c r="H30" s="153" t="str">
        <f>I29</f>
        <v>A</v>
      </c>
      <c r="I30" s="248"/>
      <c r="J30" s="249"/>
      <c r="K30" s="252"/>
      <c r="L30" s="253"/>
      <c r="M30" s="253"/>
      <c r="N30" s="236"/>
      <c r="O30" s="335"/>
      <c r="P30" s="336"/>
      <c r="Q30" s="336"/>
      <c r="R30" s="336"/>
      <c r="S30" s="337"/>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92">
        <f>IF($BE$3="４週",SUM(W30:AX30),IF($BE$3="暦月",SUM(W30:BA30),""))</f>
        <v>160</v>
      </c>
      <c r="BC30" s="293"/>
      <c r="BD30" s="294">
        <f>IF($BE$3="４週",BB30/4,IF($BE$3="暦月",(BB30/($BE$8/7)),""))</f>
        <v>40</v>
      </c>
      <c r="BE30" s="293"/>
      <c r="BF30" s="289"/>
      <c r="BG30" s="290"/>
      <c r="BH30" s="290"/>
      <c r="BI30" s="290"/>
      <c r="BJ30" s="291"/>
    </row>
    <row r="31" spans="2:62" ht="20.25" customHeight="1" x14ac:dyDescent="0.45">
      <c r="B31" s="306">
        <f>B29+1</f>
        <v>8</v>
      </c>
      <c r="C31" s="237" t="s">
        <v>71</v>
      </c>
      <c r="D31" s="238"/>
      <c r="E31" s="152"/>
      <c r="F31" s="153"/>
      <c r="G31" s="152"/>
      <c r="H31" s="153"/>
      <c r="I31" s="246" t="s">
        <v>89</v>
      </c>
      <c r="J31" s="247"/>
      <c r="K31" s="250" t="s">
        <v>71</v>
      </c>
      <c r="L31" s="251"/>
      <c r="M31" s="251"/>
      <c r="N31" s="238"/>
      <c r="O31" s="335" t="s">
        <v>137</v>
      </c>
      <c r="P31" s="336"/>
      <c r="Q31" s="336"/>
      <c r="R31" s="336"/>
      <c r="S31" s="337"/>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42"/>
      <c r="BC31" s="243"/>
      <c r="BD31" s="244"/>
      <c r="BE31" s="245"/>
      <c r="BF31" s="303"/>
      <c r="BG31" s="304"/>
      <c r="BH31" s="304"/>
      <c r="BI31" s="304"/>
      <c r="BJ31" s="305"/>
    </row>
    <row r="32" spans="2:62" ht="20.25" customHeight="1" x14ac:dyDescent="0.45">
      <c r="B32" s="307"/>
      <c r="C32" s="235"/>
      <c r="D32" s="236"/>
      <c r="E32" s="152"/>
      <c r="F32" s="153" t="str">
        <f>C31</f>
        <v>介護支援専門員</v>
      </c>
      <c r="G32" s="152"/>
      <c r="H32" s="153" t="str">
        <f>I31</f>
        <v>A</v>
      </c>
      <c r="I32" s="248"/>
      <c r="J32" s="249"/>
      <c r="K32" s="252"/>
      <c r="L32" s="253"/>
      <c r="M32" s="253"/>
      <c r="N32" s="236"/>
      <c r="O32" s="335"/>
      <c r="P32" s="336"/>
      <c r="Q32" s="336"/>
      <c r="R32" s="336"/>
      <c r="S32" s="337"/>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92">
        <f>IF($BE$3="４週",SUM(W32:AX32),IF($BE$3="暦月",SUM(W32:BA32),""))</f>
        <v>160</v>
      </c>
      <c r="BC32" s="293"/>
      <c r="BD32" s="294">
        <f>IF($BE$3="４週",BB32/4,IF($BE$3="暦月",(BB32/($BE$8/7)),""))</f>
        <v>40</v>
      </c>
      <c r="BE32" s="293"/>
      <c r="BF32" s="289"/>
      <c r="BG32" s="290"/>
      <c r="BH32" s="290"/>
      <c r="BI32" s="290"/>
      <c r="BJ32" s="291"/>
    </row>
    <row r="33" spans="2:62" ht="20.25" customHeight="1" x14ac:dyDescent="0.45">
      <c r="B33" s="306">
        <f>B31+1</f>
        <v>9</v>
      </c>
      <c r="C33" s="237" t="s">
        <v>102</v>
      </c>
      <c r="D33" s="238"/>
      <c r="E33" s="152"/>
      <c r="F33" s="153"/>
      <c r="G33" s="152"/>
      <c r="H33" s="153"/>
      <c r="I33" s="246" t="s">
        <v>100</v>
      </c>
      <c r="J33" s="247"/>
      <c r="K33" s="250" t="s">
        <v>106</v>
      </c>
      <c r="L33" s="251"/>
      <c r="M33" s="251"/>
      <c r="N33" s="238"/>
      <c r="O33" s="335" t="s">
        <v>217</v>
      </c>
      <c r="P33" s="336"/>
      <c r="Q33" s="336"/>
      <c r="R33" s="336"/>
      <c r="S33" s="337"/>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42"/>
      <c r="BC33" s="243"/>
      <c r="BD33" s="244"/>
      <c r="BE33" s="245"/>
      <c r="BF33" s="303"/>
      <c r="BG33" s="304"/>
      <c r="BH33" s="304"/>
      <c r="BI33" s="304"/>
      <c r="BJ33" s="305"/>
    </row>
    <row r="34" spans="2:62" ht="20.25" customHeight="1" x14ac:dyDescent="0.45">
      <c r="B34" s="307"/>
      <c r="C34" s="235"/>
      <c r="D34" s="236"/>
      <c r="E34" s="152"/>
      <c r="F34" s="153" t="str">
        <f>C33</f>
        <v>看護職員</v>
      </c>
      <c r="G34" s="152"/>
      <c r="H34" s="153" t="str">
        <f>I33</f>
        <v>C</v>
      </c>
      <c r="I34" s="248"/>
      <c r="J34" s="249"/>
      <c r="K34" s="252"/>
      <c r="L34" s="253"/>
      <c r="M34" s="253"/>
      <c r="N34" s="236"/>
      <c r="O34" s="335"/>
      <c r="P34" s="336"/>
      <c r="Q34" s="336"/>
      <c r="R34" s="336"/>
      <c r="S34" s="337"/>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92">
        <f>IF($BE$3="４週",SUM(W34:AX34),IF($BE$3="暦月",SUM(W34:BA34),""))</f>
        <v>128</v>
      </c>
      <c r="BC34" s="293"/>
      <c r="BD34" s="294">
        <f>IF($BE$3="４週",BB34/4,IF($BE$3="暦月",(BB34/($BE$8/7)),""))</f>
        <v>32</v>
      </c>
      <c r="BE34" s="293"/>
      <c r="BF34" s="289"/>
      <c r="BG34" s="290"/>
      <c r="BH34" s="290"/>
      <c r="BI34" s="290"/>
      <c r="BJ34" s="291"/>
    </row>
    <row r="35" spans="2:62" ht="20.25" customHeight="1" x14ac:dyDescent="0.45">
      <c r="B35" s="306">
        <f>B33+1</f>
        <v>10</v>
      </c>
      <c r="C35" s="237" t="s">
        <v>102</v>
      </c>
      <c r="D35" s="238"/>
      <c r="E35" s="152"/>
      <c r="F35" s="153"/>
      <c r="G35" s="152"/>
      <c r="H35" s="153"/>
      <c r="I35" s="246" t="s">
        <v>89</v>
      </c>
      <c r="J35" s="247"/>
      <c r="K35" s="250" t="s">
        <v>106</v>
      </c>
      <c r="L35" s="251"/>
      <c r="M35" s="251"/>
      <c r="N35" s="238"/>
      <c r="O35" s="335" t="s">
        <v>138</v>
      </c>
      <c r="P35" s="336"/>
      <c r="Q35" s="336"/>
      <c r="R35" s="336"/>
      <c r="S35" s="337"/>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42"/>
      <c r="BC35" s="243"/>
      <c r="BD35" s="244"/>
      <c r="BE35" s="245"/>
      <c r="BF35" s="303"/>
      <c r="BG35" s="304"/>
      <c r="BH35" s="304"/>
      <c r="BI35" s="304"/>
      <c r="BJ35" s="305"/>
    </row>
    <row r="36" spans="2:62" ht="20.25" customHeight="1" x14ac:dyDescent="0.45">
      <c r="B36" s="307"/>
      <c r="C36" s="235"/>
      <c r="D36" s="236"/>
      <c r="E36" s="152"/>
      <c r="F36" s="153" t="str">
        <f>C35</f>
        <v>看護職員</v>
      </c>
      <c r="G36" s="152"/>
      <c r="H36" s="153" t="str">
        <f>I35</f>
        <v>A</v>
      </c>
      <c r="I36" s="248"/>
      <c r="J36" s="249"/>
      <c r="K36" s="252"/>
      <c r="L36" s="253"/>
      <c r="M36" s="253"/>
      <c r="N36" s="236"/>
      <c r="O36" s="335"/>
      <c r="P36" s="336"/>
      <c r="Q36" s="336"/>
      <c r="R36" s="336"/>
      <c r="S36" s="337"/>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92">
        <f>IF($BE$3="４週",SUM(W36:AX36),IF($BE$3="暦月",SUM(W36:BA36),""))</f>
        <v>160</v>
      </c>
      <c r="BC36" s="293"/>
      <c r="BD36" s="294">
        <f>IF($BE$3="４週",BB36/4,IF($BE$3="暦月",(BB36/($BE$8/7)),""))</f>
        <v>40</v>
      </c>
      <c r="BE36" s="293"/>
      <c r="BF36" s="289"/>
      <c r="BG36" s="290"/>
      <c r="BH36" s="290"/>
      <c r="BI36" s="290"/>
      <c r="BJ36" s="291"/>
    </row>
    <row r="37" spans="2:62" ht="20.25" customHeight="1" x14ac:dyDescent="0.45">
      <c r="B37" s="306">
        <f>B35+1</f>
        <v>11</v>
      </c>
      <c r="C37" s="237" t="s">
        <v>102</v>
      </c>
      <c r="D37" s="238"/>
      <c r="E37" s="152"/>
      <c r="F37" s="153"/>
      <c r="G37" s="152"/>
      <c r="H37" s="153"/>
      <c r="I37" s="246" t="s">
        <v>89</v>
      </c>
      <c r="J37" s="247"/>
      <c r="K37" s="250" t="s">
        <v>106</v>
      </c>
      <c r="L37" s="251"/>
      <c r="M37" s="251"/>
      <c r="N37" s="238"/>
      <c r="O37" s="335" t="s">
        <v>218</v>
      </c>
      <c r="P37" s="336"/>
      <c r="Q37" s="336"/>
      <c r="R37" s="336"/>
      <c r="S37" s="337"/>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42"/>
      <c r="BC37" s="243"/>
      <c r="BD37" s="244"/>
      <c r="BE37" s="245"/>
      <c r="BF37" s="303"/>
      <c r="BG37" s="304"/>
      <c r="BH37" s="304"/>
      <c r="BI37" s="304"/>
      <c r="BJ37" s="305"/>
    </row>
    <row r="38" spans="2:62" ht="20.25" customHeight="1" x14ac:dyDescent="0.45">
      <c r="B38" s="307"/>
      <c r="C38" s="235"/>
      <c r="D38" s="236"/>
      <c r="E38" s="152"/>
      <c r="F38" s="153" t="str">
        <f>C37</f>
        <v>看護職員</v>
      </c>
      <c r="G38" s="152"/>
      <c r="H38" s="153" t="str">
        <f>I37</f>
        <v>A</v>
      </c>
      <c r="I38" s="248"/>
      <c r="J38" s="249"/>
      <c r="K38" s="252"/>
      <c r="L38" s="253"/>
      <c r="M38" s="253"/>
      <c r="N38" s="236"/>
      <c r="O38" s="335"/>
      <c r="P38" s="336"/>
      <c r="Q38" s="336"/>
      <c r="R38" s="336"/>
      <c r="S38" s="337"/>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92">
        <f>IF($BE$3="４週",SUM(W38:AX38),IF($BE$3="暦月",SUM(W38:BA38),""))</f>
        <v>160</v>
      </c>
      <c r="BC38" s="293"/>
      <c r="BD38" s="294">
        <f>IF($BE$3="４週",BB38/4,IF($BE$3="暦月",(BB38/($BE$8/7)),""))</f>
        <v>40</v>
      </c>
      <c r="BE38" s="293"/>
      <c r="BF38" s="289"/>
      <c r="BG38" s="290"/>
      <c r="BH38" s="290"/>
      <c r="BI38" s="290"/>
      <c r="BJ38" s="291"/>
    </row>
    <row r="39" spans="2:62" ht="20.25" customHeight="1" x14ac:dyDescent="0.45">
      <c r="B39" s="306">
        <f>B37+1</f>
        <v>12</v>
      </c>
      <c r="C39" s="237" t="s">
        <v>102</v>
      </c>
      <c r="D39" s="238"/>
      <c r="E39" s="152"/>
      <c r="F39" s="153"/>
      <c r="G39" s="152"/>
      <c r="H39" s="153"/>
      <c r="I39" s="246" t="s">
        <v>89</v>
      </c>
      <c r="J39" s="247"/>
      <c r="K39" s="250" t="s">
        <v>106</v>
      </c>
      <c r="L39" s="251"/>
      <c r="M39" s="251"/>
      <c r="N39" s="238"/>
      <c r="O39" s="335" t="s">
        <v>219</v>
      </c>
      <c r="P39" s="336"/>
      <c r="Q39" s="336"/>
      <c r="R39" s="336"/>
      <c r="S39" s="337"/>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42"/>
      <c r="BC39" s="243"/>
      <c r="BD39" s="244"/>
      <c r="BE39" s="245"/>
      <c r="BF39" s="303"/>
      <c r="BG39" s="304"/>
      <c r="BH39" s="304"/>
      <c r="BI39" s="304"/>
      <c r="BJ39" s="305"/>
    </row>
    <row r="40" spans="2:62" ht="20.25" customHeight="1" x14ac:dyDescent="0.45">
      <c r="B40" s="307"/>
      <c r="C40" s="235"/>
      <c r="D40" s="236"/>
      <c r="E40" s="152"/>
      <c r="F40" s="153" t="str">
        <f>C39</f>
        <v>看護職員</v>
      </c>
      <c r="G40" s="152"/>
      <c r="H40" s="153" t="str">
        <f>I39</f>
        <v>A</v>
      </c>
      <c r="I40" s="248"/>
      <c r="J40" s="249"/>
      <c r="K40" s="252"/>
      <c r="L40" s="253"/>
      <c r="M40" s="253"/>
      <c r="N40" s="236"/>
      <c r="O40" s="335"/>
      <c r="P40" s="336"/>
      <c r="Q40" s="336"/>
      <c r="R40" s="336"/>
      <c r="S40" s="337"/>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92">
        <f>IF($BE$3="４週",SUM(W40:AX40),IF($BE$3="暦月",SUM(W40:BA40),""))</f>
        <v>160</v>
      </c>
      <c r="BC40" s="293"/>
      <c r="BD40" s="294">
        <f>IF($BE$3="４週",BB40/4,IF($BE$3="暦月",(BB40/($BE$8/7)),""))</f>
        <v>40</v>
      </c>
      <c r="BE40" s="293"/>
      <c r="BF40" s="289"/>
      <c r="BG40" s="290"/>
      <c r="BH40" s="290"/>
      <c r="BI40" s="290"/>
      <c r="BJ40" s="291"/>
    </row>
    <row r="41" spans="2:62" ht="20.25" customHeight="1" x14ac:dyDescent="0.45">
      <c r="B41" s="306">
        <f>B39+1</f>
        <v>13</v>
      </c>
      <c r="C41" s="237" t="s">
        <v>102</v>
      </c>
      <c r="D41" s="238"/>
      <c r="E41" s="152"/>
      <c r="F41" s="153"/>
      <c r="G41" s="152"/>
      <c r="H41" s="153"/>
      <c r="I41" s="246" t="s">
        <v>89</v>
      </c>
      <c r="J41" s="247"/>
      <c r="K41" s="250" t="s">
        <v>106</v>
      </c>
      <c r="L41" s="251"/>
      <c r="M41" s="251"/>
      <c r="N41" s="238"/>
      <c r="O41" s="335" t="s">
        <v>220</v>
      </c>
      <c r="P41" s="336"/>
      <c r="Q41" s="336"/>
      <c r="R41" s="336"/>
      <c r="S41" s="337"/>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42"/>
      <c r="BC41" s="243"/>
      <c r="BD41" s="244"/>
      <c r="BE41" s="245"/>
      <c r="BF41" s="303"/>
      <c r="BG41" s="304"/>
      <c r="BH41" s="304"/>
      <c r="BI41" s="304"/>
      <c r="BJ41" s="305"/>
    </row>
    <row r="42" spans="2:62" ht="20.25" customHeight="1" x14ac:dyDescent="0.45">
      <c r="B42" s="307"/>
      <c r="C42" s="235"/>
      <c r="D42" s="236"/>
      <c r="E42" s="152"/>
      <c r="F42" s="153" t="str">
        <f>C41</f>
        <v>看護職員</v>
      </c>
      <c r="G42" s="152"/>
      <c r="H42" s="153" t="str">
        <f>I41</f>
        <v>A</v>
      </c>
      <c r="I42" s="248"/>
      <c r="J42" s="249"/>
      <c r="K42" s="252"/>
      <c r="L42" s="253"/>
      <c r="M42" s="253"/>
      <c r="N42" s="236"/>
      <c r="O42" s="335"/>
      <c r="P42" s="336"/>
      <c r="Q42" s="336"/>
      <c r="R42" s="336"/>
      <c r="S42" s="337"/>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92">
        <f>IF($BE$3="４週",SUM(W42:AX42),IF($BE$3="暦月",SUM(W42:BA42),""))</f>
        <v>160</v>
      </c>
      <c r="BC42" s="293"/>
      <c r="BD42" s="294">
        <f>IF($BE$3="４週",BB42/4,IF($BE$3="暦月",(BB42/($BE$8/7)),""))</f>
        <v>40</v>
      </c>
      <c r="BE42" s="293"/>
      <c r="BF42" s="289"/>
      <c r="BG42" s="290"/>
      <c r="BH42" s="290"/>
      <c r="BI42" s="290"/>
      <c r="BJ42" s="291"/>
    </row>
    <row r="43" spans="2:62" ht="20.25" customHeight="1" x14ac:dyDescent="0.45">
      <c r="B43" s="306">
        <f>B41+1</f>
        <v>14</v>
      </c>
      <c r="C43" s="237" t="s">
        <v>102</v>
      </c>
      <c r="D43" s="238"/>
      <c r="E43" s="152"/>
      <c r="F43" s="153"/>
      <c r="G43" s="152"/>
      <c r="H43" s="153"/>
      <c r="I43" s="246" t="s">
        <v>100</v>
      </c>
      <c r="J43" s="247"/>
      <c r="K43" s="250" t="s">
        <v>106</v>
      </c>
      <c r="L43" s="251"/>
      <c r="M43" s="251"/>
      <c r="N43" s="238"/>
      <c r="O43" s="335" t="s">
        <v>221</v>
      </c>
      <c r="P43" s="336"/>
      <c r="Q43" s="336"/>
      <c r="R43" s="336"/>
      <c r="S43" s="337"/>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42"/>
      <c r="BC43" s="243"/>
      <c r="BD43" s="244"/>
      <c r="BE43" s="245"/>
      <c r="BF43" s="303"/>
      <c r="BG43" s="304"/>
      <c r="BH43" s="304"/>
      <c r="BI43" s="304"/>
      <c r="BJ43" s="305"/>
    </row>
    <row r="44" spans="2:62" ht="20.25" customHeight="1" x14ac:dyDescent="0.45">
      <c r="B44" s="307"/>
      <c r="C44" s="235"/>
      <c r="D44" s="236"/>
      <c r="E44" s="152"/>
      <c r="F44" s="153" t="str">
        <f>C43</f>
        <v>看護職員</v>
      </c>
      <c r="G44" s="152"/>
      <c r="H44" s="153" t="str">
        <f>I43</f>
        <v>C</v>
      </c>
      <c r="I44" s="248"/>
      <c r="J44" s="249"/>
      <c r="K44" s="252"/>
      <c r="L44" s="253"/>
      <c r="M44" s="253"/>
      <c r="N44" s="236"/>
      <c r="O44" s="335"/>
      <c r="P44" s="336"/>
      <c r="Q44" s="336"/>
      <c r="R44" s="336"/>
      <c r="S44" s="337"/>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92">
        <f>IF($BE$3="４週",SUM(W44:AX44),IF($BE$3="暦月",SUM(W44:BA44),""))</f>
        <v>128</v>
      </c>
      <c r="BC44" s="293"/>
      <c r="BD44" s="294">
        <f>IF($BE$3="４週",BB44/4,IF($BE$3="暦月",(BB44/($BE$8/7)),""))</f>
        <v>32</v>
      </c>
      <c r="BE44" s="293"/>
      <c r="BF44" s="289"/>
      <c r="BG44" s="290"/>
      <c r="BH44" s="290"/>
      <c r="BI44" s="290"/>
      <c r="BJ44" s="291"/>
    </row>
    <row r="45" spans="2:62" ht="20.25" customHeight="1" x14ac:dyDescent="0.45">
      <c r="B45" s="306">
        <f>B43+1</f>
        <v>15</v>
      </c>
      <c r="C45" s="237" t="s">
        <v>102</v>
      </c>
      <c r="D45" s="238"/>
      <c r="E45" s="152"/>
      <c r="F45" s="153"/>
      <c r="G45" s="152"/>
      <c r="H45" s="153"/>
      <c r="I45" s="246" t="s">
        <v>89</v>
      </c>
      <c r="J45" s="247"/>
      <c r="K45" s="250" t="s">
        <v>106</v>
      </c>
      <c r="L45" s="251"/>
      <c r="M45" s="251"/>
      <c r="N45" s="238"/>
      <c r="O45" s="335" t="s">
        <v>222</v>
      </c>
      <c r="P45" s="336"/>
      <c r="Q45" s="336"/>
      <c r="R45" s="336"/>
      <c r="S45" s="337"/>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42"/>
      <c r="BC45" s="243"/>
      <c r="BD45" s="244"/>
      <c r="BE45" s="245"/>
      <c r="BF45" s="303"/>
      <c r="BG45" s="304"/>
      <c r="BH45" s="304"/>
      <c r="BI45" s="304"/>
      <c r="BJ45" s="305"/>
    </row>
    <row r="46" spans="2:62" ht="20.25" customHeight="1" x14ac:dyDescent="0.45">
      <c r="B46" s="307"/>
      <c r="C46" s="235"/>
      <c r="D46" s="236"/>
      <c r="E46" s="152"/>
      <c r="F46" s="153" t="str">
        <f>C45</f>
        <v>看護職員</v>
      </c>
      <c r="G46" s="152"/>
      <c r="H46" s="153" t="str">
        <f>I45</f>
        <v>A</v>
      </c>
      <c r="I46" s="248"/>
      <c r="J46" s="249"/>
      <c r="K46" s="252"/>
      <c r="L46" s="253"/>
      <c r="M46" s="253"/>
      <c r="N46" s="236"/>
      <c r="O46" s="335"/>
      <c r="P46" s="336"/>
      <c r="Q46" s="336"/>
      <c r="R46" s="336"/>
      <c r="S46" s="337"/>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92">
        <f>IF($BE$3="４週",SUM(W46:AX46),IF($BE$3="暦月",SUM(W46:BA46),""))</f>
        <v>160</v>
      </c>
      <c r="BC46" s="293"/>
      <c r="BD46" s="294">
        <f>IF($BE$3="４週",BB46/4,IF($BE$3="暦月",(BB46/($BE$8/7)),""))</f>
        <v>40</v>
      </c>
      <c r="BE46" s="293"/>
      <c r="BF46" s="289"/>
      <c r="BG46" s="290"/>
      <c r="BH46" s="290"/>
      <c r="BI46" s="290"/>
      <c r="BJ46" s="291"/>
    </row>
    <row r="47" spans="2:62" ht="20.25" customHeight="1" x14ac:dyDescent="0.45">
      <c r="B47" s="306">
        <f>B45+1</f>
        <v>16</v>
      </c>
      <c r="C47" s="237" t="s">
        <v>102</v>
      </c>
      <c r="D47" s="238"/>
      <c r="E47" s="152"/>
      <c r="F47" s="153"/>
      <c r="G47" s="152"/>
      <c r="H47" s="153"/>
      <c r="I47" s="246" t="s">
        <v>89</v>
      </c>
      <c r="J47" s="247"/>
      <c r="K47" s="250" t="s">
        <v>107</v>
      </c>
      <c r="L47" s="251"/>
      <c r="M47" s="251"/>
      <c r="N47" s="238"/>
      <c r="O47" s="335" t="s">
        <v>139</v>
      </c>
      <c r="P47" s="336"/>
      <c r="Q47" s="336"/>
      <c r="R47" s="336"/>
      <c r="S47" s="337"/>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42"/>
      <c r="BC47" s="243"/>
      <c r="BD47" s="244"/>
      <c r="BE47" s="245"/>
      <c r="BF47" s="303"/>
      <c r="BG47" s="304"/>
      <c r="BH47" s="304"/>
      <c r="BI47" s="304"/>
      <c r="BJ47" s="305"/>
    </row>
    <row r="48" spans="2:62" ht="20.25" customHeight="1" x14ac:dyDescent="0.45">
      <c r="B48" s="307"/>
      <c r="C48" s="235"/>
      <c r="D48" s="236"/>
      <c r="E48" s="152"/>
      <c r="F48" s="153" t="str">
        <f>C47</f>
        <v>看護職員</v>
      </c>
      <c r="G48" s="152"/>
      <c r="H48" s="153" t="str">
        <f>I47</f>
        <v>A</v>
      </c>
      <c r="I48" s="248"/>
      <c r="J48" s="249"/>
      <c r="K48" s="252"/>
      <c r="L48" s="253"/>
      <c r="M48" s="253"/>
      <c r="N48" s="236"/>
      <c r="O48" s="335"/>
      <c r="P48" s="336"/>
      <c r="Q48" s="336"/>
      <c r="R48" s="336"/>
      <c r="S48" s="337"/>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92">
        <f>IF($BE$3="４週",SUM(W48:AX48),IF($BE$3="暦月",SUM(W48:BA48),""))</f>
        <v>160</v>
      </c>
      <c r="BC48" s="293"/>
      <c r="BD48" s="294">
        <f>IF($BE$3="４週",BB48/4,IF($BE$3="暦月",(BB48/($BE$8/7)),""))</f>
        <v>40</v>
      </c>
      <c r="BE48" s="293"/>
      <c r="BF48" s="289"/>
      <c r="BG48" s="290"/>
      <c r="BH48" s="290"/>
      <c r="BI48" s="290"/>
      <c r="BJ48" s="291"/>
    </row>
    <row r="49" spans="2:62" ht="20.25" customHeight="1" x14ac:dyDescent="0.45">
      <c r="B49" s="306">
        <f>B47+1</f>
        <v>17</v>
      </c>
      <c r="C49" s="237" t="s">
        <v>102</v>
      </c>
      <c r="D49" s="238"/>
      <c r="E49" s="152"/>
      <c r="F49" s="153"/>
      <c r="G49" s="152"/>
      <c r="H49" s="153"/>
      <c r="I49" s="246" t="s">
        <v>89</v>
      </c>
      <c r="J49" s="247"/>
      <c r="K49" s="250" t="s">
        <v>107</v>
      </c>
      <c r="L49" s="251"/>
      <c r="M49" s="251"/>
      <c r="N49" s="238"/>
      <c r="O49" s="335" t="s">
        <v>223</v>
      </c>
      <c r="P49" s="336"/>
      <c r="Q49" s="336"/>
      <c r="R49" s="336"/>
      <c r="S49" s="337"/>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42"/>
      <c r="BC49" s="243"/>
      <c r="BD49" s="244"/>
      <c r="BE49" s="245"/>
      <c r="BF49" s="303"/>
      <c r="BG49" s="304"/>
      <c r="BH49" s="304"/>
      <c r="BI49" s="304"/>
      <c r="BJ49" s="305"/>
    </row>
    <row r="50" spans="2:62" ht="20.25" customHeight="1" x14ac:dyDescent="0.45">
      <c r="B50" s="307"/>
      <c r="C50" s="235"/>
      <c r="D50" s="236"/>
      <c r="E50" s="152"/>
      <c r="F50" s="153" t="str">
        <f>C49</f>
        <v>看護職員</v>
      </c>
      <c r="G50" s="152"/>
      <c r="H50" s="153" t="str">
        <f>I49</f>
        <v>A</v>
      </c>
      <c r="I50" s="248"/>
      <c r="J50" s="249"/>
      <c r="K50" s="252"/>
      <c r="L50" s="253"/>
      <c r="M50" s="253"/>
      <c r="N50" s="236"/>
      <c r="O50" s="335"/>
      <c r="P50" s="336"/>
      <c r="Q50" s="336"/>
      <c r="R50" s="336"/>
      <c r="S50" s="337"/>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92">
        <f>IF($BE$3="４週",SUM(W50:AX50),IF($BE$3="暦月",SUM(W50:BA50),""))</f>
        <v>160</v>
      </c>
      <c r="BC50" s="293"/>
      <c r="BD50" s="294">
        <f>IF($BE$3="４週",BB50/4,IF($BE$3="暦月",(BB50/($BE$8/7)),""))</f>
        <v>40</v>
      </c>
      <c r="BE50" s="293"/>
      <c r="BF50" s="289"/>
      <c r="BG50" s="290"/>
      <c r="BH50" s="290"/>
      <c r="BI50" s="290"/>
      <c r="BJ50" s="291"/>
    </row>
    <row r="51" spans="2:62" ht="20.25" customHeight="1" x14ac:dyDescent="0.45">
      <c r="B51" s="306">
        <f>B49+1</f>
        <v>18</v>
      </c>
      <c r="C51" s="237" t="s">
        <v>102</v>
      </c>
      <c r="D51" s="238"/>
      <c r="E51" s="152"/>
      <c r="F51" s="153"/>
      <c r="G51" s="152"/>
      <c r="H51" s="153"/>
      <c r="I51" s="246" t="s">
        <v>89</v>
      </c>
      <c r="J51" s="247"/>
      <c r="K51" s="250" t="s">
        <v>107</v>
      </c>
      <c r="L51" s="251"/>
      <c r="M51" s="251"/>
      <c r="N51" s="238"/>
      <c r="O51" s="335" t="s">
        <v>224</v>
      </c>
      <c r="P51" s="336"/>
      <c r="Q51" s="336"/>
      <c r="R51" s="336"/>
      <c r="S51" s="337"/>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42"/>
      <c r="BC51" s="243"/>
      <c r="BD51" s="244"/>
      <c r="BE51" s="245"/>
      <c r="BF51" s="303"/>
      <c r="BG51" s="304"/>
      <c r="BH51" s="304"/>
      <c r="BI51" s="304"/>
      <c r="BJ51" s="305"/>
    </row>
    <row r="52" spans="2:62" ht="20.25" customHeight="1" x14ac:dyDescent="0.45">
      <c r="B52" s="307"/>
      <c r="C52" s="235"/>
      <c r="D52" s="236"/>
      <c r="E52" s="152"/>
      <c r="F52" s="153" t="str">
        <f>C51</f>
        <v>看護職員</v>
      </c>
      <c r="G52" s="152"/>
      <c r="H52" s="153" t="str">
        <f>I51</f>
        <v>A</v>
      </c>
      <c r="I52" s="248"/>
      <c r="J52" s="249"/>
      <c r="K52" s="252"/>
      <c r="L52" s="253"/>
      <c r="M52" s="253"/>
      <c r="N52" s="236"/>
      <c r="O52" s="335"/>
      <c r="P52" s="336"/>
      <c r="Q52" s="336"/>
      <c r="R52" s="336"/>
      <c r="S52" s="337"/>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92">
        <f>IF($BE$3="４週",SUM(W52:AX52),IF($BE$3="暦月",SUM(W52:BA52),""))</f>
        <v>160</v>
      </c>
      <c r="BC52" s="293"/>
      <c r="BD52" s="294">
        <f>IF($BE$3="４週",BB52/4,IF($BE$3="暦月",(BB52/($BE$8/7)),""))</f>
        <v>40</v>
      </c>
      <c r="BE52" s="293"/>
      <c r="BF52" s="289"/>
      <c r="BG52" s="290"/>
      <c r="BH52" s="290"/>
      <c r="BI52" s="290"/>
      <c r="BJ52" s="291"/>
    </row>
    <row r="53" spans="2:62" ht="20.25" customHeight="1" x14ac:dyDescent="0.45">
      <c r="B53" s="306">
        <f>B51+1</f>
        <v>19</v>
      </c>
      <c r="C53" s="237" t="s">
        <v>103</v>
      </c>
      <c r="D53" s="238"/>
      <c r="E53" s="154"/>
      <c r="F53" s="155"/>
      <c r="G53" s="154"/>
      <c r="H53" s="155"/>
      <c r="I53" s="246" t="s">
        <v>100</v>
      </c>
      <c r="J53" s="247"/>
      <c r="K53" s="250" t="s">
        <v>90</v>
      </c>
      <c r="L53" s="251"/>
      <c r="M53" s="251"/>
      <c r="N53" s="238"/>
      <c r="O53" s="335" t="s">
        <v>225</v>
      </c>
      <c r="P53" s="336"/>
      <c r="Q53" s="336"/>
      <c r="R53" s="336"/>
      <c r="S53" s="337"/>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42"/>
      <c r="BC53" s="243"/>
      <c r="BD53" s="244"/>
      <c r="BE53" s="245"/>
      <c r="BF53" s="303"/>
      <c r="BG53" s="304"/>
      <c r="BH53" s="304"/>
      <c r="BI53" s="304"/>
      <c r="BJ53" s="305"/>
    </row>
    <row r="54" spans="2:62" ht="20.25" customHeight="1" x14ac:dyDescent="0.45">
      <c r="B54" s="307"/>
      <c r="C54" s="235"/>
      <c r="D54" s="236"/>
      <c r="E54" s="152"/>
      <c r="F54" s="153" t="str">
        <f>C53</f>
        <v>介護職員</v>
      </c>
      <c r="G54" s="152"/>
      <c r="H54" s="153" t="str">
        <f>I53</f>
        <v>C</v>
      </c>
      <c r="I54" s="248"/>
      <c r="J54" s="249"/>
      <c r="K54" s="252"/>
      <c r="L54" s="253"/>
      <c r="M54" s="253"/>
      <c r="N54" s="236"/>
      <c r="O54" s="335"/>
      <c r="P54" s="336"/>
      <c r="Q54" s="336"/>
      <c r="R54" s="336"/>
      <c r="S54" s="337"/>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92">
        <f>IF($BE$3="４週",SUM(W54:AX54),IF($BE$3="暦月",SUM(W54:BA54),""))</f>
        <v>128</v>
      </c>
      <c r="BC54" s="293"/>
      <c r="BD54" s="294">
        <f>IF($BE$3="４週",BB54/4,IF($BE$3="暦月",(BB54/($BE$8/7)),""))</f>
        <v>32</v>
      </c>
      <c r="BE54" s="293"/>
      <c r="BF54" s="289"/>
      <c r="BG54" s="290"/>
      <c r="BH54" s="290"/>
      <c r="BI54" s="290"/>
      <c r="BJ54" s="291"/>
    </row>
    <row r="55" spans="2:62" ht="20.25" customHeight="1" x14ac:dyDescent="0.45">
      <c r="B55" s="306">
        <f>B53+1</f>
        <v>20</v>
      </c>
      <c r="C55" s="237" t="s">
        <v>103</v>
      </c>
      <c r="D55" s="238"/>
      <c r="E55" s="154"/>
      <c r="F55" s="155"/>
      <c r="G55" s="154"/>
      <c r="H55" s="155"/>
      <c r="I55" s="246" t="s">
        <v>89</v>
      </c>
      <c r="J55" s="247"/>
      <c r="K55" s="250" t="s">
        <v>19</v>
      </c>
      <c r="L55" s="251"/>
      <c r="M55" s="251"/>
      <c r="N55" s="238"/>
      <c r="O55" s="335" t="s">
        <v>226</v>
      </c>
      <c r="P55" s="336"/>
      <c r="Q55" s="336"/>
      <c r="R55" s="336"/>
      <c r="S55" s="337"/>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42"/>
      <c r="BC55" s="243"/>
      <c r="BD55" s="244"/>
      <c r="BE55" s="245"/>
      <c r="BF55" s="303"/>
      <c r="BG55" s="304"/>
      <c r="BH55" s="304"/>
      <c r="BI55" s="304"/>
      <c r="BJ55" s="305"/>
    </row>
    <row r="56" spans="2:62" ht="20.25" customHeight="1" x14ac:dyDescent="0.45">
      <c r="B56" s="307"/>
      <c r="C56" s="235"/>
      <c r="D56" s="236"/>
      <c r="E56" s="152"/>
      <c r="F56" s="153" t="str">
        <f>C55</f>
        <v>介護職員</v>
      </c>
      <c r="G56" s="152"/>
      <c r="H56" s="153" t="str">
        <f>I55</f>
        <v>A</v>
      </c>
      <c r="I56" s="248"/>
      <c r="J56" s="249"/>
      <c r="K56" s="252"/>
      <c r="L56" s="253"/>
      <c r="M56" s="253"/>
      <c r="N56" s="236"/>
      <c r="O56" s="335"/>
      <c r="P56" s="336"/>
      <c r="Q56" s="336"/>
      <c r="R56" s="336"/>
      <c r="S56" s="337"/>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92">
        <f>IF($BE$3="４週",SUM(W56:AX56),IF($BE$3="暦月",SUM(W56:BA56),""))</f>
        <v>160</v>
      </c>
      <c r="BC56" s="293"/>
      <c r="BD56" s="294">
        <f>IF($BE$3="４週",BB56/4,IF($BE$3="暦月",(BB56/($BE$8/7)),""))</f>
        <v>40</v>
      </c>
      <c r="BE56" s="293"/>
      <c r="BF56" s="289"/>
      <c r="BG56" s="290"/>
      <c r="BH56" s="290"/>
      <c r="BI56" s="290"/>
      <c r="BJ56" s="291"/>
    </row>
    <row r="57" spans="2:62" ht="20.25" customHeight="1" x14ac:dyDescent="0.45">
      <c r="B57" s="306">
        <f>B55+1</f>
        <v>21</v>
      </c>
      <c r="C57" s="237" t="s">
        <v>103</v>
      </c>
      <c r="D57" s="238"/>
      <c r="E57" s="152"/>
      <c r="F57" s="153"/>
      <c r="G57" s="152"/>
      <c r="H57" s="153"/>
      <c r="I57" s="246" t="s">
        <v>89</v>
      </c>
      <c r="J57" s="247"/>
      <c r="K57" s="250" t="s">
        <v>19</v>
      </c>
      <c r="L57" s="251"/>
      <c r="M57" s="251"/>
      <c r="N57" s="238"/>
      <c r="O57" s="335" t="s">
        <v>227</v>
      </c>
      <c r="P57" s="336"/>
      <c r="Q57" s="336"/>
      <c r="R57" s="336"/>
      <c r="S57" s="337"/>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42"/>
      <c r="BC57" s="243"/>
      <c r="BD57" s="244"/>
      <c r="BE57" s="245"/>
      <c r="BF57" s="303"/>
      <c r="BG57" s="304"/>
      <c r="BH57" s="304"/>
      <c r="BI57" s="304"/>
      <c r="BJ57" s="305"/>
    </row>
    <row r="58" spans="2:62" ht="20.25" customHeight="1" x14ac:dyDescent="0.45">
      <c r="B58" s="307"/>
      <c r="C58" s="235"/>
      <c r="D58" s="236"/>
      <c r="E58" s="152"/>
      <c r="F58" s="153" t="str">
        <f>C57</f>
        <v>介護職員</v>
      </c>
      <c r="G58" s="152"/>
      <c r="H58" s="153" t="str">
        <f>I57</f>
        <v>A</v>
      </c>
      <c r="I58" s="248"/>
      <c r="J58" s="249"/>
      <c r="K58" s="252"/>
      <c r="L58" s="253"/>
      <c r="M58" s="253"/>
      <c r="N58" s="236"/>
      <c r="O58" s="335"/>
      <c r="P58" s="336"/>
      <c r="Q58" s="336"/>
      <c r="R58" s="336"/>
      <c r="S58" s="337"/>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92">
        <f>IF($BE$3="４週",SUM(W58:AX58),IF($BE$3="暦月",SUM(W58:BA58),""))</f>
        <v>160</v>
      </c>
      <c r="BC58" s="293"/>
      <c r="BD58" s="294">
        <f>IF($BE$3="４週",BB58/4,IF($BE$3="暦月",(BB58/($BE$8/7)),""))</f>
        <v>40</v>
      </c>
      <c r="BE58" s="293"/>
      <c r="BF58" s="289"/>
      <c r="BG58" s="290"/>
      <c r="BH58" s="290"/>
      <c r="BI58" s="290"/>
      <c r="BJ58" s="291"/>
    </row>
    <row r="59" spans="2:62" ht="20.25" customHeight="1" x14ac:dyDescent="0.45">
      <c r="B59" s="306">
        <f>B57+1</f>
        <v>22</v>
      </c>
      <c r="C59" s="237" t="s">
        <v>103</v>
      </c>
      <c r="D59" s="238"/>
      <c r="E59" s="152"/>
      <c r="F59" s="153"/>
      <c r="G59" s="152"/>
      <c r="H59" s="153"/>
      <c r="I59" s="246" t="s">
        <v>89</v>
      </c>
      <c r="J59" s="247"/>
      <c r="K59" s="250" t="s">
        <v>90</v>
      </c>
      <c r="L59" s="251"/>
      <c r="M59" s="251"/>
      <c r="N59" s="238"/>
      <c r="O59" s="335" t="s">
        <v>140</v>
      </c>
      <c r="P59" s="336"/>
      <c r="Q59" s="336"/>
      <c r="R59" s="336"/>
      <c r="S59" s="337"/>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42"/>
      <c r="BC59" s="243"/>
      <c r="BD59" s="244"/>
      <c r="BE59" s="245"/>
      <c r="BF59" s="303"/>
      <c r="BG59" s="304"/>
      <c r="BH59" s="304"/>
      <c r="BI59" s="304"/>
      <c r="BJ59" s="305"/>
    </row>
    <row r="60" spans="2:62" ht="20.25" customHeight="1" x14ac:dyDescent="0.45">
      <c r="B60" s="307"/>
      <c r="C60" s="235"/>
      <c r="D60" s="236"/>
      <c r="E60" s="152"/>
      <c r="F60" s="153" t="str">
        <f>C59</f>
        <v>介護職員</v>
      </c>
      <c r="G60" s="152"/>
      <c r="H60" s="153" t="str">
        <f>I59</f>
        <v>A</v>
      </c>
      <c r="I60" s="248"/>
      <c r="J60" s="249"/>
      <c r="K60" s="252"/>
      <c r="L60" s="253"/>
      <c r="M60" s="253"/>
      <c r="N60" s="236"/>
      <c r="O60" s="335"/>
      <c r="P60" s="336"/>
      <c r="Q60" s="336"/>
      <c r="R60" s="336"/>
      <c r="S60" s="337"/>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92">
        <f>IF($BE$3="４週",SUM(W60:AX60),IF($BE$3="暦月",SUM(W60:BA60),""))</f>
        <v>160</v>
      </c>
      <c r="BC60" s="293"/>
      <c r="BD60" s="294">
        <f>IF($BE$3="４週",BB60/4,IF($BE$3="暦月",(BB60/($BE$8/7)),""))</f>
        <v>40</v>
      </c>
      <c r="BE60" s="293"/>
      <c r="BF60" s="289"/>
      <c r="BG60" s="290"/>
      <c r="BH60" s="290"/>
      <c r="BI60" s="290"/>
      <c r="BJ60" s="291"/>
    </row>
    <row r="61" spans="2:62" ht="20.25" customHeight="1" x14ac:dyDescent="0.45">
      <c r="B61" s="306">
        <f>B59+1</f>
        <v>23</v>
      </c>
      <c r="C61" s="237" t="s">
        <v>103</v>
      </c>
      <c r="D61" s="238"/>
      <c r="E61" s="152"/>
      <c r="F61" s="153"/>
      <c r="G61" s="152"/>
      <c r="H61" s="153"/>
      <c r="I61" s="246" t="s">
        <v>89</v>
      </c>
      <c r="J61" s="247"/>
      <c r="K61" s="250" t="s">
        <v>90</v>
      </c>
      <c r="L61" s="251"/>
      <c r="M61" s="251"/>
      <c r="N61" s="238"/>
      <c r="O61" s="335" t="s">
        <v>228</v>
      </c>
      <c r="P61" s="336"/>
      <c r="Q61" s="336"/>
      <c r="R61" s="336"/>
      <c r="S61" s="337"/>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42"/>
      <c r="BC61" s="243"/>
      <c r="BD61" s="244"/>
      <c r="BE61" s="245"/>
      <c r="BF61" s="303"/>
      <c r="BG61" s="304"/>
      <c r="BH61" s="304"/>
      <c r="BI61" s="304"/>
      <c r="BJ61" s="305"/>
    </row>
    <row r="62" spans="2:62" ht="20.25" customHeight="1" x14ac:dyDescent="0.45">
      <c r="B62" s="307"/>
      <c r="C62" s="235"/>
      <c r="D62" s="236"/>
      <c r="E62" s="152"/>
      <c r="F62" s="153" t="str">
        <f>C61</f>
        <v>介護職員</v>
      </c>
      <c r="G62" s="152"/>
      <c r="H62" s="153" t="str">
        <f>I61</f>
        <v>A</v>
      </c>
      <c r="I62" s="248"/>
      <c r="J62" s="249"/>
      <c r="K62" s="252"/>
      <c r="L62" s="253"/>
      <c r="M62" s="253"/>
      <c r="N62" s="236"/>
      <c r="O62" s="335"/>
      <c r="P62" s="336"/>
      <c r="Q62" s="336"/>
      <c r="R62" s="336"/>
      <c r="S62" s="337"/>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92">
        <f>IF($BE$3="４週",SUM(W62:AX62),IF($BE$3="暦月",SUM(W62:BA62),""))</f>
        <v>160</v>
      </c>
      <c r="BC62" s="293"/>
      <c r="BD62" s="294">
        <f>IF($BE$3="４週",BB62/4,IF($BE$3="暦月",(BB62/($BE$8/7)),""))</f>
        <v>40</v>
      </c>
      <c r="BE62" s="293"/>
      <c r="BF62" s="289"/>
      <c r="BG62" s="290"/>
      <c r="BH62" s="290"/>
      <c r="BI62" s="290"/>
      <c r="BJ62" s="291"/>
    </row>
    <row r="63" spans="2:62" ht="20.25" customHeight="1" x14ac:dyDescent="0.45">
      <c r="B63" s="306">
        <f>B61+1</f>
        <v>24</v>
      </c>
      <c r="C63" s="237" t="s">
        <v>103</v>
      </c>
      <c r="D63" s="238"/>
      <c r="E63" s="152"/>
      <c r="F63" s="153"/>
      <c r="G63" s="152"/>
      <c r="H63" s="153"/>
      <c r="I63" s="246" t="s">
        <v>100</v>
      </c>
      <c r="J63" s="247"/>
      <c r="K63" s="250" t="s">
        <v>90</v>
      </c>
      <c r="L63" s="251"/>
      <c r="M63" s="251"/>
      <c r="N63" s="238"/>
      <c r="O63" s="335" t="s">
        <v>141</v>
      </c>
      <c r="P63" s="336"/>
      <c r="Q63" s="336"/>
      <c r="R63" s="336"/>
      <c r="S63" s="337"/>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42"/>
      <c r="BC63" s="243"/>
      <c r="BD63" s="244"/>
      <c r="BE63" s="245"/>
      <c r="BF63" s="303"/>
      <c r="BG63" s="304"/>
      <c r="BH63" s="304"/>
      <c r="BI63" s="304"/>
      <c r="BJ63" s="305"/>
    </row>
    <row r="64" spans="2:62" ht="20.25" customHeight="1" x14ac:dyDescent="0.45">
      <c r="B64" s="307"/>
      <c r="C64" s="235"/>
      <c r="D64" s="236"/>
      <c r="E64" s="152"/>
      <c r="F64" s="153" t="str">
        <f>C63</f>
        <v>介護職員</v>
      </c>
      <c r="G64" s="152"/>
      <c r="H64" s="153" t="str">
        <f>I63</f>
        <v>C</v>
      </c>
      <c r="I64" s="248"/>
      <c r="J64" s="249"/>
      <c r="K64" s="252"/>
      <c r="L64" s="253"/>
      <c r="M64" s="253"/>
      <c r="N64" s="236"/>
      <c r="O64" s="335"/>
      <c r="P64" s="336"/>
      <c r="Q64" s="336"/>
      <c r="R64" s="336"/>
      <c r="S64" s="337"/>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92">
        <f>IF($BE$3="４週",SUM(W64:AX64),IF($BE$3="暦月",SUM(W64:BA64),""))</f>
        <v>128</v>
      </c>
      <c r="BC64" s="293"/>
      <c r="BD64" s="294">
        <f>IF($BE$3="４週",BB64/4,IF($BE$3="暦月",(BB64/($BE$8/7)),""))</f>
        <v>32</v>
      </c>
      <c r="BE64" s="293"/>
      <c r="BF64" s="289"/>
      <c r="BG64" s="290"/>
      <c r="BH64" s="290"/>
      <c r="BI64" s="290"/>
      <c r="BJ64" s="291"/>
    </row>
    <row r="65" spans="2:62" ht="20.25" customHeight="1" x14ac:dyDescent="0.45">
      <c r="B65" s="306">
        <f>B63+1</f>
        <v>25</v>
      </c>
      <c r="C65" s="237" t="s">
        <v>103</v>
      </c>
      <c r="D65" s="238"/>
      <c r="E65" s="152"/>
      <c r="F65" s="153"/>
      <c r="G65" s="152"/>
      <c r="H65" s="153"/>
      <c r="I65" s="246" t="s">
        <v>89</v>
      </c>
      <c r="J65" s="247"/>
      <c r="K65" s="250" t="s">
        <v>19</v>
      </c>
      <c r="L65" s="251"/>
      <c r="M65" s="251"/>
      <c r="N65" s="238"/>
      <c r="O65" s="335" t="s">
        <v>142</v>
      </c>
      <c r="P65" s="336"/>
      <c r="Q65" s="336"/>
      <c r="R65" s="336"/>
      <c r="S65" s="337"/>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42"/>
      <c r="BC65" s="243"/>
      <c r="BD65" s="244"/>
      <c r="BE65" s="245"/>
      <c r="BF65" s="303"/>
      <c r="BG65" s="304"/>
      <c r="BH65" s="304"/>
      <c r="BI65" s="304"/>
      <c r="BJ65" s="305"/>
    </row>
    <row r="66" spans="2:62" ht="20.25" customHeight="1" x14ac:dyDescent="0.45">
      <c r="B66" s="307"/>
      <c r="C66" s="235"/>
      <c r="D66" s="236"/>
      <c r="E66" s="152"/>
      <c r="F66" s="153" t="str">
        <f>C65</f>
        <v>介護職員</v>
      </c>
      <c r="G66" s="152"/>
      <c r="H66" s="153" t="str">
        <f>I65</f>
        <v>A</v>
      </c>
      <c r="I66" s="248"/>
      <c r="J66" s="249"/>
      <c r="K66" s="252"/>
      <c r="L66" s="253"/>
      <c r="M66" s="253"/>
      <c r="N66" s="236"/>
      <c r="O66" s="335"/>
      <c r="P66" s="336"/>
      <c r="Q66" s="336"/>
      <c r="R66" s="336"/>
      <c r="S66" s="337"/>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92">
        <f>IF($BE$3="４週",SUM(W66:AX66),IF($BE$3="暦月",SUM(W66:BA66),""))</f>
        <v>160</v>
      </c>
      <c r="BC66" s="293"/>
      <c r="BD66" s="294">
        <f>IF($BE$3="４週",BB66/4,IF($BE$3="暦月",(BB66/($BE$8/7)),""))</f>
        <v>40</v>
      </c>
      <c r="BE66" s="293"/>
      <c r="BF66" s="289"/>
      <c r="BG66" s="290"/>
      <c r="BH66" s="290"/>
      <c r="BI66" s="290"/>
      <c r="BJ66" s="291"/>
    </row>
    <row r="67" spans="2:62" ht="20.25" customHeight="1" x14ac:dyDescent="0.45">
      <c r="B67" s="306">
        <f>B65+1</f>
        <v>26</v>
      </c>
      <c r="C67" s="237" t="s">
        <v>103</v>
      </c>
      <c r="D67" s="238"/>
      <c r="E67" s="152"/>
      <c r="F67" s="153"/>
      <c r="G67" s="152"/>
      <c r="H67" s="153"/>
      <c r="I67" s="246" t="s">
        <v>89</v>
      </c>
      <c r="J67" s="247"/>
      <c r="K67" s="250" t="s">
        <v>19</v>
      </c>
      <c r="L67" s="251"/>
      <c r="M67" s="251"/>
      <c r="N67" s="238"/>
      <c r="O67" s="335" t="s">
        <v>143</v>
      </c>
      <c r="P67" s="336"/>
      <c r="Q67" s="336"/>
      <c r="R67" s="336"/>
      <c r="S67" s="337"/>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42"/>
      <c r="BC67" s="243"/>
      <c r="BD67" s="244"/>
      <c r="BE67" s="245"/>
      <c r="BF67" s="303"/>
      <c r="BG67" s="304"/>
      <c r="BH67" s="304"/>
      <c r="BI67" s="304"/>
      <c r="BJ67" s="305"/>
    </row>
    <row r="68" spans="2:62" ht="20.25" customHeight="1" x14ac:dyDescent="0.45">
      <c r="B68" s="307"/>
      <c r="C68" s="235"/>
      <c r="D68" s="236"/>
      <c r="E68" s="152"/>
      <c r="F68" s="153" t="str">
        <f>C67</f>
        <v>介護職員</v>
      </c>
      <c r="G68" s="152"/>
      <c r="H68" s="153" t="str">
        <f>I67</f>
        <v>A</v>
      </c>
      <c r="I68" s="248"/>
      <c r="J68" s="249"/>
      <c r="K68" s="252"/>
      <c r="L68" s="253"/>
      <c r="M68" s="253"/>
      <c r="N68" s="236"/>
      <c r="O68" s="335"/>
      <c r="P68" s="336"/>
      <c r="Q68" s="336"/>
      <c r="R68" s="336"/>
      <c r="S68" s="337"/>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92">
        <f>IF($BE$3="４週",SUM(W68:AX68),IF($BE$3="暦月",SUM(W68:BA68),""))</f>
        <v>160</v>
      </c>
      <c r="BC68" s="293"/>
      <c r="BD68" s="294">
        <f>IF($BE$3="４週",BB68/4,IF($BE$3="暦月",(BB68/($BE$8/7)),""))</f>
        <v>40</v>
      </c>
      <c r="BE68" s="293"/>
      <c r="BF68" s="289"/>
      <c r="BG68" s="290"/>
      <c r="BH68" s="290"/>
      <c r="BI68" s="290"/>
      <c r="BJ68" s="291"/>
    </row>
    <row r="69" spans="2:62" ht="20.25" customHeight="1" x14ac:dyDescent="0.45">
      <c r="B69" s="306">
        <f>B67+1</f>
        <v>27</v>
      </c>
      <c r="C69" s="237" t="s">
        <v>103</v>
      </c>
      <c r="D69" s="238"/>
      <c r="E69" s="152"/>
      <c r="F69" s="153"/>
      <c r="G69" s="152"/>
      <c r="H69" s="153"/>
      <c r="I69" s="246" t="s">
        <v>89</v>
      </c>
      <c r="J69" s="247"/>
      <c r="K69" s="250" t="s">
        <v>90</v>
      </c>
      <c r="L69" s="251"/>
      <c r="M69" s="251"/>
      <c r="N69" s="238"/>
      <c r="O69" s="335" t="s">
        <v>229</v>
      </c>
      <c r="P69" s="336"/>
      <c r="Q69" s="336"/>
      <c r="R69" s="336"/>
      <c r="S69" s="337"/>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42"/>
      <c r="BC69" s="243"/>
      <c r="BD69" s="244"/>
      <c r="BE69" s="245"/>
      <c r="BF69" s="303"/>
      <c r="BG69" s="304"/>
      <c r="BH69" s="304"/>
      <c r="BI69" s="304"/>
      <c r="BJ69" s="305"/>
    </row>
    <row r="70" spans="2:62" ht="20.25" customHeight="1" x14ac:dyDescent="0.45">
      <c r="B70" s="307"/>
      <c r="C70" s="235"/>
      <c r="D70" s="236"/>
      <c r="E70" s="152"/>
      <c r="F70" s="153" t="str">
        <f>C69</f>
        <v>介護職員</v>
      </c>
      <c r="G70" s="152"/>
      <c r="H70" s="153" t="str">
        <f>I69</f>
        <v>A</v>
      </c>
      <c r="I70" s="248"/>
      <c r="J70" s="249"/>
      <c r="K70" s="252"/>
      <c r="L70" s="253"/>
      <c r="M70" s="253"/>
      <c r="N70" s="236"/>
      <c r="O70" s="335"/>
      <c r="P70" s="336"/>
      <c r="Q70" s="336"/>
      <c r="R70" s="336"/>
      <c r="S70" s="337"/>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92">
        <f>IF($BE$3="４週",SUM(W70:AX70),IF($BE$3="暦月",SUM(W70:BA70),""))</f>
        <v>160</v>
      </c>
      <c r="BC70" s="293"/>
      <c r="BD70" s="294">
        <f>IF($BE$3="４週",BB70/4,IF($BE$3="暦月",(BB70/($BE$8/7)),""))</f>
        <v>40</v>
      </c>
      <c r="BE70" s="293"/>
      <c r="BF70" s="289"/>
      <c r="BG70" s="290"/>
      <c r="BH70" s="290"/>
      <c r="BI70" s="290"/>
      <c r="BJ70" s="291"/>
    </row>
    <row r="71" spans="2:62" ht="20.25" customHeight="1" x14ac:dyDescent="0.45">
      <c r="B71" s="306">
        <f>B69+1</f>
        <v>28</v>
      </c>
      <c r="C71" s="237" t="s">
        <v>103</v>
      </c>
      <c r="D71" s="238"/>
      <c r="E71" s="152"/>
      <c r="F71" s="153"/>
      <c r="G71" s="152"/>
      <c r="H71" s="153"/>
      <c r="I71" s="246" t="s">
        <v>89</v>
      </c>
      <c r="J71" s="247"/>
      <c r="K71" s="250" t="s">
        <v>90</v>
      </c>
      <c r="L71" s="251"/>
      <c r="M71" s="251"/>
      <c r="N71" s="238"/>
      <c r="O71" s="335" t="s">
        <v>230</v>
      </c>
      <c r="P71" s="336"/>
      <c r="Q71" s="336"/>
      <c r="R71" s="336"/>
      <c r="S71" s="337"/>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42"/>
      <c r="BC71" s="243"/>
      <c r="BD71" s="244"/>
      <c r="BE71" s="245"/>
      <c r="BF71" s="303"/>
      <c r="BG71" s="304"/>
      <c r="BH71" s="304"/>
      <c r="BI71" s="304"/>
      <c r="BJ71" s="305"/>
    </row>
    <row r="72" spans="2:62" ht="20.25" customHeight="1" x14ac:dyDescent="0.45">
      <c r="B72" s="307"/>
      <c r="C72" s="235"/>
      <c r="D72" s="236"/>
      <c r="E72" s="152"/>
      <c r="F72" s="153" t="str">
        <f>C71</f>
        <v>介護職員</v>
      </c>
      <c r="G72" s="152"/>
      <c r="H72" s="153" t="str">
        <f>I71</f>
        <v>A</v>
      </c>
      <c r="I72" s="248"/>
      <c r="J72" s="249"/>
      <c r="K72" s="252"/>
      <c r="L72" s="253"/>
      <c r="M72" s="253"/>
      <c r="N72" s="236"/>
      <c r="O72" s="335"/>
      <c r="P72" s="336"/>
      <c r="Q72" s="336"/>
      <c r="R72" s="336"/>
      <c r="S72" s="337"/>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92">
        <f>IF($BE$3="４週",SUM(W72:AX72),IF($BE$3="暦月",SUM(W72:BA72),""))</f>
        <v>160</v>
      </c>
      <c r="BC72" s="293"/>
      <c r="BD72" s="294">
        <f>IF($BE$3="４週",BB72/4,IF($BE$3="暦月",(BB72/($BE$8/7)),""))</f>
        <v>40</v>
      </c>
      <c r="BE72" s="293"/>
      <c r="BF72" s="289"/>
      <c r="BG72" s="290"/>
      <c r="BH72" s="290"/>
      <c r="BI72" s="290"/>
      <c r="BJ72" s="291"/>
    </row>
    <row r="73" spans="2:62" ht="20.25" customHeight="1" x14ac:dyDescent="0.45">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25" customHeight="1" x14ac:dyDescent="0.45">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369">
        <f>IF($BE$3="４週",SUM(W74:AX74),IF($BE$3="暦月",SUM(W74:BA74),""))</f>
        <v>0</v>
      </c>
      <c r="BC74" s="370"/>
      <c r="BD74" s="371">
        <f>IF($BE$3="４週",BB74/4,IF($BE$3="暦月",(BB74/($BE$8/7)),""))</f>
        <v>0</v>
      </c>
      <c r="BE74" s="370"/>
      <c r="BF74" s="366"/>
      <c r="BG74" s="367"/>
      <c r="BH74" s="367"/>
      <c r="BI74" s="367"/>
      <c r="BJ74" s="368"/>
    </row>
    <row r="75" spans="2:62" ht="20.25" customHeight="1" x14ac:dyDescent="0.45">
      <c r="B75" s="306">
        <f>B73+1</f>
        <v>30</v>
      </c>
      <c r="C75" s="237"/>
      <c r="D75" s="238"/>
      <c r="E75" s="154"/>
      <c r="F75" s="155"/>
      <c r="G75" s="154"/>
      <c r="H75" s="155"/>
      <c r="I75" s="246"/>
      <c r="J75" s="247"/>
      <c r="K75" s="250"/>
      <c r="L75" s="251"/>
      <c r="M75" s="251"/>
      <c r="N75" s="238"/>
      <c r="O75" s="335"/>
      <c r="P75" s="336"/>
      <c r="Q75" s="336"/>
      <c r="R75" s="336"/>
      <c r="S75" s="337"/>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25" customHeight="1" thickBot="1" x14ac:dyDescent="0.5">
      <c r="B76" s="372"/>
      <c r="C76" s="329"/>
      <c r="D76" s="330"/>
      <c r="E76" s="179"/>
      <c r="F76" s="180">
        <f>C76</f>
        <v>0</v>
      </c>
      <c r="G76" s="179"/>
      <c r="H76" s="180">
        <f>I76</f>
        <v>0</v>
      </c>
      <c r="I76" s="331"/>
      <c r="J76" s="332"/>
      <c r="K76" s="333"/>
      <c r="L76" s="334"/>
      <c r="M76" s="334"/>
      <c r="N76" s="330"/>
      <c r="O76" s="338"/>
      <c r="P76" s="339"/>
      <c r="Q76" s="339"/>
      <c r="R76" s="339"/>
      <c r="S76" s="340"/>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26">
        <f>IF($BE$3="４週",SUM(W76:AX76),IF($BE$3="暦月",SUM(W76:BA76),""))</f>
        <v>0</v>
      </c>
      <c r="BC76" s="327"/>
      <c r="BD76" s="328">
        <f>IF($BE$3="４週",BB76/4,IF($BE$3="暦月",(BB76/($BE$8/7)),""))</f>
        <v>0</v>
      </c>
      <c r="BE76" s="327"/>
      <c r="BF76" s="323"/>
      <c r="BG76" s="324"/>
      <c r="BH76" s="324"/>
      <c r="BI76" s="324"/>
      <c r="BJ76" s="325"/>
    </row>
    <row r="77" spans="2:62" ht="20.25" customHeight="1" x14ac:dyDescent="0.45">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5">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5">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5">
      <c r="B80" s="46"/>
      <c r="C80" s="59"/>
      <c r="D80" s="59"/>
      <c r="E80" s="59"/>
      <c r="F80" s="59"/>
      <c r="G80" s="59"/>
      <c r="H80" s="59"/>
      <c r="I80" s="114"/>
      <c r="J80" s="115"/>
      <c r="K80" s="348" t="s">
        <v>112</v>
      </c>
      <c r="L80" s="348"/>
      <c r="M80" s="348" t="s">
        <v>113</v>
      </c>
      <c r="N80" s="348"/>
      <c r="O80" s="348"/>
      <c r="P80" s="348"/>
      <c r="Q80" s="115"/>
      <c r="R80" s="349" t="s">
        <v>114</v>
      </c>
      <c r="S80" s="349"/>
      <c r="T80" s="349"/>
      <c r="U80" s="349"/>
      <c r="V80" s="119"/>
      <c r="W80" s="120" t="s">
        <v>115</v>
      </c>
      <c r="X80" s="120"/>
      <c r="Y80" s="2"/>
      <c r="Z80" s="117"/>
      <c r="AA80" s="348" t="s">
        <v>112</v>
      </c>
      <c r="AB80" s="348"/>
      <c r="AC80" s="348" t="s">
        <v>113</v>
      </c>
      <c r="AD80" s="348"/>
      <c r="AE80" s="348"/>
      <c r="AF80" s="348"/>
      <c r="AG80" s="115"/>
      <c r="AH80" s="349" t="s">
        <v>114</v>
      </c>
      <c r="AI80" s="349"/>
      <c r="AJ80" s="349"/>
      <c r="AK80" s="349"/>
      <c r="AL80" s="119"/>
      <c r="AM80" s="120" t="s">
        <v>115</v>
      </c>
      <c r="AN80" s="120"/>
      <c r="AO80" s="117"/>
      <c r="AP80" s="117"/>
      <c r="AQ80" s="350" t="s">
        <v>4</v>
      </c>
      <c r="AR80" s="350"/>
      <c r="AS80" s="350" t="s">
        <v>5</v>
      </c>
      <c r="AT80" s="350"/>
      <c r="AU80" s="350"/>
      <c r="AV80" s="350"/>
      <c r="AW80" s="117"/>
      <c r="AX80" s="117"/>
      <c r="AY80" s="117"/>
      <c r="AZ80" s="117"/>
      <c r="BA80" s="117"/>
      <c r="BB80" s="117"/>
      <c r="BC80" s="117"/>
      <c r="BD80" s="118"/>
      <c r="BE80" s="66"/>
      <c r="BF80" s="61"/>
      <c r="BG80" s="61"/>
      <c r="BH80" s="61"/>
      <c r="BI80" s="61"/>
      <c r="BJ80" s="61"/>
    </row>
    <row r="81" spans="2:62" ht="20.25" customHeight="1" x14ac:dyDescent="0.45">
      <c r="B81" s="46"/>
      <c r="C81" s="59"/>
      <c r="D81" s="59"/>
      <c r="E81" s="59"/>
      <c r="F81" s="59"/>
      <c r="G81" s="59"/>
      <c r="H81" s="59"/>
      <c r="I81" s="114"/>
      <c r="J81" s="115"/>
      <c r="K81" s="347"/>
      <c r="L81" s="347"/>
      <c r="M81" s="347" t="s">
        <v>116</v>
      </c>
      <c r="N81" s="347"/>
      <c r="O81" s="347" t="s">
        <v>117</v>
      </c>
      <c r="P81" s="347"/>
      <c r="Q81" s="115"/>
      <c r="R81" s="347" t="s">
        <v>116</v>
      </c>
      <c r="S81" s="347"/>
      <c r="T81" s="347" t="s">
        <v>117</v>
      </c>
      <c r="U81" s="347"/>
      <c r="V81" s="119"/>
      <c r="W81" s="120" t="s">
        <v>118</v>
      </c>
      <c r="X81" s="120"/>
      <c r="Y81" s="2"/>
      <c r="Z81" s="117"/>
      <c r="AA81" s="347"/>
      <c r="AB81" s="347"/>
      <c r="AC81" s="347" t="s">
        <v>116</v>
      </c>
      <c r="AD81" s="347"/>
      <c r="AE81" s="347" t="s">
        <v>117</v>
      </c>
      <c r="AF81" s="347"/>
      <c r="AG81" s="115"/>
      <c r="AH81" s="347" t="s">
        <v>116</v>
      </c>
      <c r="AI81" s="347"/>
      <c r="AJ81" s="347" t="s">
        <v>117</v>
      </c>
      <c r="AK81" s="347"/>
      <c r="AL81" s="119"/>
      <c r="AM81" s="120" t="s">
        <v>118</v>
      </c>
      <c r="AN81" s="120"/>
      <c r="AO81" s="117"/>
      <c r="AP81" s="117"/>
      <c r="AQ81" s="350" t="s">
        <v>6</v>
      </c>
      <c r="AR81" s="350"/>
      <c r="AS81" s="350" t="s">
        <v>94</v>
      </c>
      <c r="AT81" s="350"/>
      <c r="AU81" s="350"/>
      <c r="AV81" s="350"/>
      <c r="AW81" s="117"/>
      <c r="AX81" s="117"/>
      <c r="AY81" s="117"/>
      <c r="AZ81" s="117"/>
      <c r="BA81" s="117"/>
      <c r="BB81" s="117"/>
      <c r="BC81" s="117"/>
      <c r="BD81" s="118"/>
      <c r="BE81" s="66"/>
      <c r="BF81" s="61"/>
      <c r="BG81" s="61"/>
      <c r="BH81" s="61"/>
      <c r="BI81" s="61"/>
      <c r="BJ81" s="61"/>
    </row>
    <row r="82" spans="2:62" ht="20.25" customHeight="1" x14ac:dyDescent="0.45">
      <c r="B82" s="46"/>
      <c r="C82" s="59"/>
      <c r="D82" s="59"/>
      <c r="E82" s="59"/>
      <c r="F82" s="59"/>
      <c r="G82" s="59"/>
      <c r="H82" s="59"/>
      <c r="I82" s="114"/>
      <c r="J82" s="115"/>
      <c r="K82" s="350" t="s">
        <v>6</v>
      </c>
      <c r="L82" s="350"/>
      <c r="M82" s="351">
        <f>SUMIFS($BB$17:$BB$76,$F$17:$F$76,"医師",$H$17:$H$76,"A")</f>
        <v>480</v>
      </c>
      <c r="N82" s="351"/>
      <c r="O82" s="352">
        <f>SUMIFS($BD$17:$BD$76,$F$17:$F$76,"医師",$H$17:$H$76,"A")</f>
        <v>120</v>
      </c>
      <c r="P82" s="352"/>
      <c r="Q82" s="128"/>
      <c r="R82" s="353">
        <v>0</v>
      </c>
      <c r="S82" s="353"/>
      <c r="T82" s="353">
        <v>0</v>
      </c>
      <c r="U82" s="353"/>
      <c r="V82" s="129"/>
      <c r="W82" s="354">
        <v>3</v>
      </c>
      <c r="X82" s="355"/>
      <c r="Y82" s="2"/>
      <c r="Z82" s="117"/>
      <c r="AA82" s="350" t="s">
        <v>6</v>
      </c>
      <c r="AB82" s="350"/>
      <c r="AC82" s="351">
        <f>SUMIFS($BB$17:$BB$76,$F$17:$F$76,"薬剤師",$H$17:$H$76,"A")</f>
        <v>320</v>
      </c>
      <c r="AD82" s="351"/>
      <c r="AE82" s="352">
        <f>SUMIFS($BD$17:$BD$76,$F$17:$F$76,"薬剤師",$H$17:$H$76,"A")</f>
        <v>80</v>
      </c>
      <c r="AF82" s="352"/>
      <c r="AG82" s="128"/>
      <c r="AH82" s="353">
        <v>0</v>
      </c>
      <c r="AI82" s="353"/>
      <c r="AJ82" s="353">
        <v>0</v>
      </c>
      <c r="AK82" s="353"/>
      <c r="AL82" s="129"/>
      <c r="AM82" s="354">
        <v>2</v>
      </c>
      <c r="AN82" s="355"/>
      <c r="AO82" s="117"/>
      <c r="AP82" s="117"/>
      <c r="AQ82" s="350" t="s">
        <v>7</v>
      </c>
      <c r="AR82" s="350"/>
      <c r="AS82" s="350" t="s">
        <v>95</v>
      </c>
      <c r="AT82" s="350"/>
      <c r="AU82" s="350"/>
      <c r="AV82" s="350"/>
      <c r="AW82" s="117"/>
      <c r="AX82" s="117"/>
      <c r="AY82" s="117"/>
      <c r="AZ82" s="117"/>
      <c r="BA82" s="117"/>
      <c r="BB82" s="117"/>
      <c r="BC82" s="117"/>
      <c r="BD82" s="118"/>
      <c r="BE82" s="66"/>
      <c r="BF82" s="61"/>
      <c r="BG82" s="61"/>
      <c r="BH82" s="61"/>
      <c r="BI82" s="61"/>
      <c r="BJ82" s="61"/>
    </row>
    <row r="83" spans="2:62" ht="20.25" customHeight="1" x14ac:dyDescent="0.45">
      <c r="B83" s="46"/>
      <c r="C83" s="59"/>
      <c r="D83" s="59"/>
      <c r="E83" s="59"/>
      <c r="F83" s="59"/>
      <c r="G83" s="59"/>
      <c r="H83" s="59"/>
      <c r="I83" s="114"/>
      <c r="J83" s="115"/>
      <c r="K83" s="350" t="s">
        <v>7</v>
      </c>
      <c r="L83" s="350"/>
      <c r="M83" s="351">
        <f>SUMIFS($BB$17:$BB$76,$F$17:$F$76,"医師",$H$17:$H$76,"B")</f>
        <v>0</v>
      </c>
      <c r="N83" s="351"/>
      <c r="O83" s="352">
        <f>SUMIFS($BD$17:$BD$76,$F$17:$F$76,"医師",$H$17:$H$76,"B")</f>
        <v>0</v>
      </c>
      <c r="P83" s="352"/>
      <c r="Q83" s="128"/>
      <c r="R83" s="353">
        <v>0</v>
      </c>
      <c r="S83" s="353"/>
      <c r="T83" s="353">
        <v>0</v>
      </c>
      <c r="U83" s="353"/>
      <c r="V83" s="129"/>
      <c r="W83" s="354">
        <v>0</v>
      </c>
      <c r="X83" s="355"/>
      <c r="Y83" s="2"/>
      <c r="Z83" s="117"/>
      <c r="AA83" s="350" t="s">
        <v>7</v>
      </c>
      <c r="AB83" s="350"/>
      <c r="AC83" s="351">
        <f>SUMIFS($BB$17:$BB$76,$F$17:$F$76,"薬剤師",$H$17:$H$76,"B")</f>
        <v>0</v>
      </c>
      <c r="AD83" s="351"/>
      <c r="AE83" s="352">
        <f>SUMIFS($BD$17:$BD$76,$F$17:$F$76,"薬剤師",$H$17:$H$76,"B")</f>
        <v>0</v>
      </c>
      <c r="AF83" s="352"/>
      <c r="AG83" s="128"/>
      <c r="AH83" s="353">
        <v>0</v>
      </c>
      <c r="AI83" s="353"/>
      <c r="AJ83" s="353">
        <v>0</v>
      </c>
      <c r="AK83" s="353"/>
      <c r="AL83" s="129"/>
      <c r="AM83" s="354">
        <v>0</v>
      </c>
      <c r="AN83" s="355"/>
      <c r="AO83" s="117"/>
      <c r="AP83" s="117"/>
      <c r="AQ83" s="350" t="s">
        <v>8</v>
      </c>
      <c r="AR83" s="350"/>
      <c r="AS83" s="350" t="s">
        <v>96</v>
      </c>
      <c r="AT83" s="350"/>
      <c r="AU83" s="350"/>
      <c r="AV83" s="350"/>
      <c r="AW83" s="117"/>
      <c r="AX83" s="117"/>
      <c r="AY83" s="117"/>
      <c r="AZ83" s="117"/>
      <c r="BA83" s="117"/>
      <c r="BB83" s="117"/>
      <c r="BC83" s="117"/>
      <c r="BD83" s="118"/>
      <c r="BE83" s="66"/>
      <c r="BF83" s="61"/>
      <c r="BG83" s="61"/>
      <c r="BH83" s="61"/>
      <c r="BI83" s="61"/>
      <c r="BJ83" s="61"/>
    </row>
    <row r="84" spans="2:62" ht="20.25" customHeight="1" x14ac:dyDescent="0.45">
      <c r="B84" s="46"/>
      <c r="C84" s="59"/>
      <c r="D84" s="59"/>
      <c r="E84" s="59"/>
      <c r="F84" s="59"/>
      <c r="G84" s="59"/>
      <c r="H84" s="59"/>
      <c r="I84" s="114"/>
      <c r="J84" s="115"/>
      <c r="K84" s="350" t="s">
        <v>8</v>
      </c>
      <c r="L84" s="350"/>
      <c r="M84" s="351">
        <f>SUMIFS($BB$17:$BB$76,$F$17:$F$76,"医師",$H$17:$H$76,"C")</f>
        <v>0</v>
      </c>
      <c r="N84" s="351"/>
      <c r="O84" s="352">
        <f>SUMIFS($BD$17:$BD$76,$F$17:$F$76,"医師",$H$17:$H$76,"C")</f>
        <v>0</v>
      </c>
      <c r="P84" s="352"/>
      <c r="Q84" s="128"/>
      <c r="R84" s="353">
        <v>0</v>
      </c>
      <c r="S84" s="353"/>
      <c r="T84" s="356">
        <v>0</v>
      </c>
      <c r="U84" s="356"/>
      <c r="V84" s="129"/>
      <c r="W84" s="357" t="s">
        <v>36</v>
      </c>
      <c r="X84" s="358"/>
      <c r="Y84" s="2"/>
      <c r="Z84" s="117"/>
      <c r="AA84" s="350" t="s">
        <v>8</v>
      </c>
      <c r="AB84" s="350"/>
      <c r="AC84" s="351">
        <f>SUMIFS($BB$17:$BB$76,$F$17:$F$76,"薬剤師",$H$17:$H$76,"C")</f>
        <v>0</v>
      </c>
      <c r="AD84" s="351"/>
      <c r="AE84" s="352">
        <f>SUMIFS($BD$17:$BD$76,$F$17:$F$76,"薬剤師",$H$17:$H$76,"C")</f>
        <v>0</v>
      </c>
      <c r="AF84" s="352"/>
      <c r="AG84" s="128"/>
      <c r="AH84" s="353">
        <v>0</v>
      </c>
      <c r="AI84" s="353"/>
      <c r="AJ84" s="356">
        <v>0</v>
      </c>
      <c r="AK84" s="356"/>
      <c r="AL84" s="129"/>
      <c r="AM84" s="357" t="s">
        <v>36</v>
      </c>
      <c r="AN84" s="358"/>
      <c r="AO84" s="117"/>
      <c r="AP84" s="117"/>
      <c r="AQ84" s="350" t="s">
        <v>9</v>
      </c>
      <c r="AR84" s="350"/>
      <c r="AS84" s="350" t="s">
        <v>131</v>
      </c>
      <c r="AT84" s="350"/>
      <c r="AU84" s="350"/>
      <c r="AV84" s="350"/>
      <c r="AW84" s="117"/>
      <c r="AX84" s="117"/>
      <c r="AY84" s="117"/>
      <c r="AZ84" s="117"/>
      <c r="BA84" s="117"/>
      <c r="BB84" s="117"/>
      <c r="BC84" s="117"/>
      <c r="BD84" s="118"/>
      <c r="BE84" s="66"/>
      <c r="BF84" s="61"/>
      <c r="BG84" s="61"/>
      <c r="BH84" s="61"/>
      <c r="BI84" s="61"/>
      <c r="BJ84" s="61"/>
    </row>
    <row r="85" spans="2:62" ht="20.25" customHeight="1" x14ac:dyDescent="0.45">
      <c r="B85" s="46"/>
      <c r="C85" s="59"/>
      <c r="D85" s="59"/>
      <c r="E85" s="59"/>
      <c r="F85" s="59"/>
      <c r="G85" s="59"/>
      <c r="H85" s="59"/>
      <c r="I85" s="114"/>
      <c r="J85" s="115"/>
      <c r="K85" s="350" t="s">
        <v>9</v>
      </c>
      <c r="L85" s="350"/>
      <c r="M85" s="351">
        <f>SUMIFS($BB$17:$BB$76,$F$17:$F$76,"医師",$H$17:$H$76,"D")</f>
        <v>0</v>
      </c>
      <c r="N85" s="351"/>
      <c r="O85" s="352">
        <f>SUMIFS($BD$17:$BD$76,$F$17:$F$76,"医師",$H$17:$H$76,"D")</f>
        <v>0</v>
      </c>
      <c r="P85" s="352"/>
      <c r="Q85" s="128"/>
      <c r="R85" s="353">
        <v>0</v>
      </c>
      <c r="S85" s="353"/>
      <c r="T85" s="356">
        <v>0</v>
      </c>
      <c r="U85" s="356"/>
      <c r="V85" s="129"/>
      <c r="W85" s="357" t="s">
        <v>36</v>
      </c>
      <c r="X85" s="358"/>
      <c r="Y85" s="2"/>
      <c r="Z85" s="117"/>
      <c r="AA85" s="350" t="s">
        <v>9</v>
      </c>
      <c r="AB85" s="350"/>
      <c r="AC85" s="351">
        <f>SUMIFS($BB$17:$BB$76,$F$17:$F$76,"薬剤師",$H$17:$H$76,"D")</f>
        <v>0</v>
      </c>
      <c r="AD85" s="351"/>
      <c r="AE85" s="352">
        <f>SUMIFS($BD$17:$BD$76,$F$17:$F$76,"薬剤師",$H$17:$H$76,"D")</f>
        <v>0</v>
      </c>
      <c r="AF85" s="352"/>
      <c r="AG85" s="128"/>
      <c r="AH85" s="353">
        <v>0</v>
      </c>
      <c r="AI85" s="353"/>
      <c r="AJ85" s="356">
        <v>0</v>
      </c>
      <c r="AK85" s="356"/>
      <c r="AL85" s="129"/>
      <c r="AM85" s="357" t="s">
        <v>36</v>
      </c>
      <c r="AN85" s="358"/>
      <c r="AO85" s="117"/>
      <c r="AP85" s="117"/>
      <c r="AQ85" s="2"/>
      <c r="AR85" s="2"/>
      <c r="AS85" s="2"/>
      <c r="AT85" s="2"/>
      <c r="AU85" s="2"/>
      <c r="AV85" s="2"/>
      <c r="AW85" s="2"/>
      <c r="AX85" s="2"/>
      <c r="AY85" s="2"/>
      <c r="AZ85" s="2"/>
      <c r="BA85" s="2"/>
      <c r="BB85" s="2"/>
      <c r="BC85" s="2"/>
      <c r="BD85" s="2"/>
      <c r="BJ85" s="61"/>
    </row>
    <row r="86" spans="2:62" ht="20.25" customHeight="1" x14ac:dyDescent="0.45">
      <c r="B86" s="46"/>
      <c r="C86" s="59"/>
      <c r="D86" s="59"/>
      <c r="E86" s="59"/>
      <c r="F86" s="59"/>
      <c r="G86" s="59"/>
      <c r="H86" s="59"/>
      <c r="I86" s="114"/>
      <c r="J86" s="115"/>
      <c r="K86" s="350" t="s">
        <v>119</v>
      </c>
      <c r="L86" s="350"/>
      <c r="M86" s="351">
        <f>SUM(M82:N85)</f>
        <v>480</v>
      </c>
      <c r="N86" s="351"/>
      <c r="O86" s="352">
        <f>SUM(O82:P85)</f>
        <v>120</v>
      </c>
      <c r="P86" s="352"/>
      <c r="Q86" s="128"/>
      <c r="R86" s="351">
        <f>SUM(R82:S85)</f>
        <v>0</v>
      </c>
      <c r="S86" s="351"/>
      <c r="T86" s="352">
        <f>SUM(T82:U85)</f>
        <v>0</v>
      </c>
      <c r="U86" s="352"/>
      <c r="V86" s="129"/>
      <c r="W86" s="364">
        <f>SUM(W82:X83)</f>
        <v>3</v>
      </c>
      <c r="X86" s="365"/>
      <c r="Y86" s="2"/>
      <c r="Z86" s="117"/>
      <c r="AA86" s="350" t="s">
        <v>119</v>
      </c>
      <c r="AB86" s="350"/>
      <c r="AC86" s="351">
        <f>SUM(AC82:AD85)</f>
        <v>320</v>
      </c>
      <c r="AD86" s="351"/>
      <c r="AE86" s="352">
        <f>SUM(AE82:AF85)</f>
        <v>80</v>
      </c>
      <c r="AF86" s="352"/>
      <c r="AG86" s="128"/>
      <c r="AH86" s="351">
        <f>SUM(AH82:AI85)</f>
        <v>0</v>
      </c>
      <c r="AI86" s="351"/>
      <c r="AJ86" s="352">
        <f>SUM(AJ82:AK85)</f>
        <v>0</v>
      </c>
      <c r="AK86" s="352"/>
      <c r="AL86" s="129"/>
      <c r="AM86" s="364">
        <f>SUM(AM82:AN83)</f>
        <v>2</v>
      </c>
      <c r="AN86" s="365"/>
      <c r="AO86" s="117"/>
      <c r="AP86" s="117"/>
      <c r="AQ86" s="2"/>
      <c r="AR86" s="2"/>
      <c r="AS86" s="2"/>
      <c r="AT86" s="2"/>
      <c r="AU86" s="2"/>
      <c r="AV86" s="2"/>
      <c r="AW86" s="2"/>
      <c r="AX86" s="2"/>
      <c r="AY86" s="2"/>
      <c r="AZ86" s="2"/>
      <c r="BA86" s="2"/>
      <c r="BB86" s="2"/>
      <c r="BC86" s="2"/>
      <c r="BD86" s="2"/>
    </row>
    <row r="87" spans="2:62" ht="20.25" customHeight="1" x14ac:dyDescent="0.45">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5">
      <c r="B88" s="46"/>
      <c r="C88" s="59"/>
      <c r="D88" s="59"/>
      <c r="E88" s="59"/>
      <c r="F88" s="59"/>
      <c r="G88" s="59"/>
      <c r="H88" s="59"/>
      <c r="I88" s="114"/>
      <c r="J88" s="114"/>
      <c r="K88" s="116" t="s">
        <v>120</v>
      </c>
      <c r="L88" s="115"/>
      <c r="M88" s="115"/>
      <c r="N88" s="115"/>
      <c r="O88" s="115"/>
      <c r="P88" s="115"/>
      <c r="Q88" s="149" t="s">
        <v>181</v>
      </c>
      <c r="R88" s="229" t="s">
        <v>182</v>
      </c>
      <c r="S88" s="230"/>
      <c r="T88" s="126"/>
      <c r="U88" s="126"/>
      <c r="V88" s="115"/>
      <c r="W88" s="115"/>
      <c r="X88" s="115"/>
      <c r="Y88" s="117"/>
      <c r="Z88" s="117"/>
      <c r="AA88" s="116" t="s">
        <v>120</v>
      </c>
      <c r="AB88" s="115"/>
      <c r="AC88" s="115"/>
      <c r="AD88" s="115"/>
      <c r="AE88" s="115"/>
      <c r="AF88" s="115"/>
      <c r="AG88" s="149" t="s">
        <v>181</v>
      </c>
      <c r="AH88" s="231" t="str">
        <f>R88</f>
        <v>週</v>
      </c>
      <c r="AI88" s="232"/>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5">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5">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5">
      <c r="I91" s="2"/>
      <c r="J91" s="2"/>
      <c r="K91" s="363">
        <f>IF($R$88="週",T86,R86)</f>
        <v>0</v>
      </c>
      <c r="L91" s="363"/>
      <c r="M91" s="363"/>
      <c r="N91" s="363"/>
      <c r="O91" s="121" t="s">
        <v>124</v>
      </c>
      <c r="P91" s="350">
        <f>IF($R$88="週",$BA$6,$BE$6)</f>
        <v>40</v>
      </c>
      <c r="Q91" s="350"/>
      <c r="R91" s="350"/>
      <c r="S91" s="350"/>
      <c r="T91" s="121" t="s">
        <v>125</v>
      </c>
      <c r="U91" s="359">
        <f>ROUNDDOWN(K91/P91,1)</f>
        <v>0</v>
      </c>
      <c r="V91" s="359"/>
      <c r="W91" s="359"/>
      <c r="X91" s="359"/>
      <c r="Y91" s="2"/>
      <c r="Z91" s="2"/>
      <c r="AA91" s="363">
        <f>IF($AH$88="週",AJ86,AH86)</f>
        <v>0</v>
      </c>
      <c r="AB91" s="363"/>
      <c r="AC91" s="363"/>
      <c r="AD91" s="363"/>
      <c r="AE91" s="121" t="s">
        <v>124</v>
      </c>
      <c r="AF91" s="350">
        <f>IF($AH$88="週",$BA$6,$BE$6)</f>
        <v>40</v>
      </c>
      <c r="AG91" s="350"/>
      <c r="AH91" s="350"/>
      <c r="AI91" s="350"/>
      <c r="AJ91" s="121" t="s">
        <v>125</v>
      </c>
      <c r="AK91" s="359">
        <f>ROUNDDOWN(AA91/AF91,1)</f>
        <v>0</v>
      </c>
      <c r="AL91" s="359"/>
      <c r="AM91" s="359"/>
      <c r="AN91" s="359"/>
      <c r="AO91" s="2"/>
      <c r="AP91" s="2"/>
    </row>
    <row r="92" spans="2:62" ht="20.25" customHeight="1" x14ac:dyDescent="0.45">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5">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5">
      <c r="I94" s="2"/>
      <c r="J94" s="2"/>
      <c r="K94" s="115" t="s">
        <v>115</v>
      </c>
      <c r="L94" s="115"/>
      <c r="M94" s="115"/>
      <c r="N94" s="115"/>
      <c r="O94" s="115"/>
      <c r="P94" s="115"/>
      <c r="Q94" s="115"/>
      <c r="R94" s="115"/>
      <c r="S94" s="115"/>
      <c r="T94" s="116"/>
      <c r="U94" s="348"/>
      <c r="V94" s="348"/>
      <c r="W94" s="348"/>
      <c r="X94" s="348"/>
      <c r="Y94" s="2"/>
      <c r="Z94" s="2"/>
      <c r="AA94" s="115" t="s">
        <v>115</v>
      </c>
      <c r="AB94" s="115"/>
      <c r="AC94" s="115"/>
      <c r="AD94" s="115"/>
      <c r="AE94" s="115"/>
      <c r="AF94" s="115"/>
      <c r="AG94" s="115"/>
      <c r="AH94" s="115"/>
      <c r="AI94" s="115"/>
      <c r="AJ94" s="116"/>
      <c r="AK94" s="348"/>
      <c r="AL94" s="348"/>
      <c r="AM94" s="348"/>
      <c r="AN94" s="348"/>
      <c r="AO94" s="2"/>
      <c r="AP94" s="2"/>
    </row>
    <row r="95" spans="2:62" ht="20.25" customHeight="1" x14ac:dyDescent="0.45">
      <c r="I95" s="2"/>
      <c r="J95" s="2"/>
      <c r="K95" s="119" t="s">
        <v>127</v>
      </c>
      <c r="L95" s="119"/>
      <c r="M95" s="119"/>
      <c r="N95" s="119"/>
      <c r="O95" s="119"/>
      <c r="P95" s="115" t="s">
        <v>128</v>
      </c>
      <c r="Q95" s="119"/>
      <c r="R95" s="119"/>
      <c r="S95" s="119"/>
      <c r="T95" s="119"/>
      <c r="U95" s="347" t="s">
        <v>119</v>
      </c>
      <c r="V95" s="347"/>
      <c r="W95" s="347"/>
      <c r="X95" s="347"/>
      <c r="Y95" s="2"/>
      <c r="Z95" s="2"/>
      <c r="AA95" s="119" t="s">
        <v>127</v>
      </c>
      <c r="AB95" s="119"/>
      <c r="AC95" s="119"/>
      <c r="AD95" s="119"/>
      <c r="AE95" s="119"/>
      <c r="AF95" s="115" t="s">
        <v>128</v>
      </c>
      <c r="AG95" s="119"/>
      <c r="AH95" s="119"/>
      <c r="AI95" s="119"/>
      <c r="AJ95" s="119"/>
      <c r="AK95" s="347" t="s">
        <v>119</v>
      </c>
      <c r="AL95" s="347"/>
      <c r="AM95" s="347"/>
      <c r="AN95" s="347"/>
      <c r="AO95" s="2"/>
      <c r="AP95" s="2"/>
    </row>
    <row r="96" spans="2:62" ht="20.25" customHeight="1" x14ac:dyDescent="0.45">
      <c r="I96" s="2"/>
      <c r="J96" s="2"/>
      <c r="K96" s="350">
        <f>W86</f>
        <v>3</v>
      </c>
      <c r="L96" s="350"/>
      <c r="M96" s="350"/>
      <c r="N96" s="350"/>
      <c r="O96" s="121" t="s">
        <v>129</v>
      </c>
      <c r="P96" s="359">
        <f>U91</f>
        <v>0</v>
      </c>
      <c r="Q96" s="359"/>
      <c r="R96" s="359"/>
      <c r="S96" s="359"/>
      <c r="T96" s="121" t="s">
        <v>125</v>
      </c>
      <c r="U96" s="360">
        <f>ROUNDDOWN(K96+P96,1)</f>
        <v>3</v>
      </c>
      <c r="V96" s="360"/>
      <c r="W96" s="360"/>
      <c r="X96" s="360"/>
      <c r="Y96" s="127"/>
      <c r="Z96" s="127"/>
      <c r="AA96" s="361">
        <f>AM86</f>
        <v>2</v>
      </c>
      <c r="AB96" s="361"/>
      <c r="AC96" s="361"/>
      <c r="AD96" s="361"/>
      <c r="AE96" s="125" t="s">
        <v>129</v>
      </c>
      <c r="AF96" s="362">
        <f>AK91</f>
        <v>0</v>
      </c>
      <c r="AG96" s="362"/>
      <c r="AH96" s="362"/>
      <c r="AI96" s="362"/>
      <c r="AJ96" s="125" t="s">
        <v>125</v>
      </c>
      <c r="AK96" s="360">
        <f>ROUNDDOWN(AA96+AF96,1)</f>
        <v>2</v>
      </c>
      <c r="AL96" s="360"/>
      <c r="AM96" s="360"/>
      <c r="AN96" s="360"/>
      <c r="AO96" s="2"/>
      <c r="AP96" s="2"/>
    </row>
    <row r="97" spans="11:42" ht="20.25" customHeight="1" x14ac:dyDescent="0.45"/>
    <row r="98" spans="11:42" ht="20.25" customHeight="1" x14ac:dyDescent="0.45">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5">
      <c r="K99" s="348" t="s">
        <v>112</v>
      </c>
      <c r="L99" s="348"/>
      <c r="M99" s="348" t="s">
        <v>113</v>
      </c>
      <c r="N99" s="348"/>
      <c r="O99" s="348"/>
      <c r="P99" s="348"/>
      <c r="Q99" s="115"/>
      <c r="R99" s="349" t="s">
        <v>114</v>
      </c>
      <c r="S99" s="349"/>
      <c r="T99" s="349"/>
      <c r="U99" s="349"/>
      <c r="V99" s="119"/>
      <c r="W99" s="120" t="s">
        <v>115</v>
      </c>
      <c r="X99" s="120"/>
      <c r="Y99" s="2"/>
      <c r="Z99" s="117"/>
      <c r="AA99" s="348" t="s">
        <v>112</v>
      </c>
      <c r="AB99" s="348"/>
      <c r="AC99" s="348" t="s">
        <v>113</v>
      </c>
      <c r="AD99" s="348"/>
      <c r="AE99" s="348"/>
      <c r="AF99" s="348"/>
      <c r="AG99" s="115"/>
      <c r="AH99" s="349" t="s">
        <v>114</v>
      </c>
      <c r="AI99" s="349"/>
      <c r="AJ99" s="349"/>
      <c r="AK99" s="349"/>
      <c r="AL99" s="119"/>
      <c r="AM99" s="120" t="s">
        <v>115</v>
      </c>
      <c r="AN99" s="120"/>
      <c r="AO99" s="117"/>
      <c r="AP99" s="117"/>
    </row>
    <row r="100" spans="11:42" ht="20.25" customHeight="1" x14ac:dyDescent="0.45">
      <c r="K100" s="347"/>
      <c r="L100" s="347"/>
      <c r="M100" s="347" t="s">
        <v>116</v>
      </c>
      <c r="N100" s="347"/>
      <c r="O100" s="347" t="s">
        <v>117</v>
      </c>
      <c r="P100" s="347"/>
      <c r="Q100" s="115"/>
      <c r="R100" s="347" t="s">
        <v>116</v>
      </c>
      <c r="S100" s="347"/>
      <c r="T100" s="347" t="s">
        <v>117</v>
      </c>
      <c r="U100" s="347"/>
      <c r="V100" s="119"/>
      <c r="W100" s="120" t="s">
        <v>118</v>
      </c>
      <c r="X100" s="120"/>
      <c r="Y100" s="2"/>
      <c r="Z100" s="117"/>
      <c r="AA100" s="347"/>
      <c r="AB100" s="347"/>
      <c r="AC100" s="347" t="s">
        <v>116</v>
      </c>
      <c r="AD100" s="347"/>
      <c r="AE100" s="347" t="s">
        <v>117</v>
      </c>
      <c r="AF100" s="347"/>
      <c r="AG100" s="115"/>
      <c r="AH100" s="347" t="s">
        <v>116</v>
      </c>
      <c r="AI100" s="347"/>
      <c r="AJ100" s="347" t="s">
        <v>117</v>
      </c>
      <c r="AK100" s="347"/>
      <c r="AL100" s="119"/>
      <c r="AM100" s="120" t="s">
        <v>118</v>
      </c>
      <c r="AN100" s="120"/>
      <c r="AO100" s="117"/>
      <c r="AP100" s="117"/>
    </row>
    <row r="101" spans="11:42" ht="20.25" customHeight="1" x14ac:dyDescent="0.45">
      <c r="K101" s="350" t="s">
        <v>6</v>
      </c>
      <c r="L101" s="350"/>
      <c r="M101" s="351">
        <f>SUMIFS($BB$17:$BB$76,$F$17:$F$76,"看護職員",$H$17:$H$76,"A")</f>
        <v>1280</v>
      </c>
      <c r="N101" s="351"/>
      <c r="O101" s="352">
        <f>SUMIFS($BD$17:$BD$76,$F$17:$F$76,"看護職員",$H$17:$H$76,"A")</f>
        <v>320</v>
      </c>
      <c r="P101" s="352"/>
      <c r="Q101" s="128"/>
      <c r="R101" s="353">
        <v>0</v>
      </c>
      <c r="S101" s="353"/>
      <c r="T101" s="353">
        <v>0</v>
      </c>
      <c r="U101" s="353"/>
      <c r="V101" s="129"/>
      <c r="W101" s="354">
        <v>8</v>
      </c>
      <c r="X101" s="355"/>
      <c r="Y101" s="2"/>
      <c r="Z101" s="117"/>
      <c r="AA101" s="350" t="s">
        <v>6</v>
      </c>
      <c r="AB101" s="350"/>
      <c r="AC101" s="351">
        <f>SUMIFS($BB$17:$BB$76,$F$17:$F$76,"介護職員",$H$17:$H$76,"A")</f>
        <v>1280</v>
      </c>
      <c r="AD101" s="351"/>
      <c r="AE101" s="352">
        <f>SUMIFS($BD$17:$BD$76,$F$17:$F$76,"介護職員",$H$17:$H$76,"A")</f>
        <v>320</v>
      </c>
      <c r="AF101" s="352"/>
      <c r="AG101" s="128"/>
      <c r="AH101" s="353">
        <v>0</v>
      </c>
      <c r="AI101" s="353"/>
      <c r="AJ101" s="353">
        <v>0</v>
      </c>
      <c r="AK101" s="353"/>
      <c r="AL101" s="129"/>
      <c r="AM101" s="354">
        <v>8</v>
      </c>
      <c r="AN101" s="355"/>
      <c r="AO101" s="117"/>
      <c r="AP101" s="117"/>
    </row>
    <row r="102" spans="11:42" ht="20.25" customHeight="1" x14ac:dyDescent="0.45">
      <c r="K102" s="350" t="s">
        <v>7</v>
      </c>
      <c r="L102" s="350"/>
      <c r="M102" s="351">
        <f>SUMIFS($BB$17:$BB$76,$F$17:$F$76,"看護職員",$H$17:$H$76,"B")</f>
        <v>0</v>
      </c>
      <c r="N102" s="351"/>
      <c r="O102" s="352">
        <f>SUMIFS($BD$17:$BD$76,$F$17:$F$76,"看護職員",$H$17:$H$76,"B")</f>
        <v>0</v>
      </c>
      <c r="P102" s="352"/>
      <c r="Q102" s="128"/>
      <c r="R102" s="353">
        <v>0</v>
      </c>
      <c r="S102" s="353"/>
      <c r="T102" s="353">
        <v>0</v>
      </c>
      <c r="U102" s="353"/>
      <c r="V102" s="129"/>
      <c r="W102" s="354">
        <v>0</v>
      </c>
      <c r="X102" s="355"/>
      <c r="Y102" s="2"/>
      <c r="Z102" s="117"/>
      <c r="AA102" s="350" t="s">
        <v>7</v>
      </c>
      <c r="AB102" s="350"/>
      <c r="AC102" s="351">
        <f>SUMIFS($BB$17:$BB$76,$F$17:$F$76,"介護職員",$H$17:$H$76,"B")</f>
        <v>0</v>
      </c>
      <c r="AD102" s="351"/>
      <c r="AE102" s="352">
        <f>SUMIFS($BD$17:$BD$76,$F$17:$F$76,"介護職員",$H$17:$H$76,"B")</f>
        <v>0</v>
      </c>
      <c r="AF102" s="352"/>
      <c r="AG102" s="128"/>
      <c r="AH102" s="353">
        <v>0</v>
      </c>
      <c r="AI102" s="353"/>
      <c r="AJ102" s="353">
        <v>0</v>
      </c>
      <c r="AK102" s="353"/>
      <c r="AL102" s="129"/>
      <c r="AM102" s="354">
        <v>0</v>
      </c>
      <c r="AN102" s="355"/>
      <c r="AO102" s="117"/>
      <c r="AP102" s="117"/>
    </row>
    <row r="103" spans="11:42" ht="20.25" customHeight="1" x14ac:dyDescent="0.45">
      <c r="K103" s="350" t="s">
        <v>8</v>
      </c>
      <c r="L103" s="350"/>
      <c r="M103" s="351">
        <f>SUMIFS($BB$17:$BB$76,$F$17:$F$76,"看護職員",$H$17:$H$76,"C")</f>
        <v>256</v>
      </c>
      <c r="N103" s="351"/>
      <c r="O103" s="352">
        <f>SUMIFS($BD$17:$BD$76,$F$17:$F$76,"看護職員",$H$17:$H$76,"C")</f>
        <v>64</v>
      </c>
      <c r="P103" s="352"/>
      <c r="Q103" s="128"/>
      <c r="R103" s="353">
        <v>256</v>
      </c>
      <c r="S103" s="353"/>
      <c r="T103" s="356">
        <v>64</v>
      </c>
      <c r="U103" s="356"/>
      <c r="V103" s="129"/>
      <c r="W103" s="357" t="s">
        <v>36</v>
      </c>
      <c r="X103" s="358"/>
      <c r="Y103" s="2"/>
      <c r="Z103" s="117"/>
      <c r="AA103" s="350" t="s">
        <v>8</v>
      </c>
      <c r="AB103" s="350"/>
      <c r="AC103" s="351">
        <f>SUMIFS($BB$17:$BB$76,$F$17:$F$76,"介護職員",$H$17:$H$76,"C")</f>
        <v>256</v>
      </c>
      <c r="AD103" s="351"/>
      <c r="AE103" s="352">
        <f>SUMIFS($BD$17:$BD$76,$F$17:$F$76,"介護職員",$H$17:$H$76,"C")</f>
        <v>64</v>
      </c>
      <c r="AF103" s="352"/>
      <c r="AG103" s="128"/>
      <c r="AH103" s="353">
        <v>256</v>
      </c>
      <c r="AI103" s="353"/>
      <c r="AJ103" s="356">
        <v>64</v>
      </c>
      <c r="AK103" s="356"/>
      <c r="AL103" s="129"/>
      <c r="AM103" s="357" t="s">
        <v>36</v>
      </c>
      <c r="AN103" s="358"/>
      <c r="AO103" s="117"/>
      <c r="AP103" s="117"/>
    </row>
    <row r="104" spans="11:42" ht="20.25" customHeight="1" x14ac:dyDescent="0.45">
      <c r="K104" s="350" t="s">
        <v>9</v>
      </c>
      <c r="L104" s="350"/>
      <c r="M104" s="351">
        <f>SUMIFS($BB$17:$BB$76,$F$17:$F$76,"看護職員",$H$17:$H$76,"D")</f>
        <v>0</v>
      </c>
      <c r="N104" s="351"/>
      <c r="O104" s="352">
        <f>SUMIFS($BD$17:$BD$76,$F$17:$F$76,"看護職員",$H$17:$H$76,"D")</f>
        <v>0</v>
      </c>
      <c r="P104" s="352"/>
      <c r="Q104" s="128"/>
      <c r="R104" s="353">
        <v>0</v>
      </c>
      <c r="S104" s="353"/>
      <c r="T104" s="356">
        <v>0</v>
      </c>
      <c r="U104" s="356"/>
      <c r="V104" s="129"/>
      <c r="W104" s="357" t="s">
        <v>36</v>
      </c>
      <c r="X104" s="358"/>
      <c r="Y104" s="2"/>
      <c r="Z104" s="117"/>
      <c r="AA104" s="350" t="s">
        <v>9</v>
      </c>
      <c r="AB104" s="350"/>
      <c r="AC104" s="351">
        <f>SUMIFS($BB$17:$BB$76,$F$17:$F$76,"介護職員",$H$17:$H$76,"D")</f>
        <v>0</v>
      </c>
      <c r="AD104" s="351"/>
      <c r="AE104" s="352">
        <f>SUMIFS($BD$17:$BD$76,$F$17:$F$76,"介護職員",$H$17:$H$76,"D")</f>
        <v>0</v>
      </c>
      <c r="AF104" s="352"/>
      <c r="AG104" s="128"/>
      <c r="AH104" s="353">
        <v>0</v>
      </c>
      <c r="AI104" s="353"/>
      <c r="AJ104" s="356">
        <v>0</v>
      </c>
      <c r="AK104" s="356"/>
      <c r="AL104" s="129"/>
      <c r="AM104" s="357" t="s">
        <v>36</v>
      </c>
      <c r="AN104" s="358"/>
      <c r="AO104" s="117"/>
      <c r="AP104" s="117"/>
    </row>
    <row r="105" spans="11:42" ht="20.25" customHeight="1" x14ac:dyDescent="0.45">
      <c r="K105" s="350" t="s">
        <v>119</v>
      </c>
      <c r="L105" s="350"/>
      <c r="M105" s="351">
        <f>SUM(M101:N104)</f>
        <v>1536</v>
      </c>
      <c r="N105" s="351"/>
      <c r="O105" s="352">
        <f>SUM(O101:P104)</f>
        <v>384</v>
      </c>
      <c r="P105" s="352"/>
      <c r="Q105" s="128"/>
      <c r="R105" s="351">
        <f>SUM(R101:S104)</f>
        <v>256</v>
      </c>
      <c r="S105" s="351"/>
      <c r="T105" s="352">
        <f>SUM(T101:U104)</f>
        <v>64</v>
      </c>
      <c r="U105" s="352"/>
      <c r="V105" s="129"/>
      <c r="W105" s="364">
        <f>SUM(W101:X102)</f>
        <v>8</v>
      </c>
      <c r="X105" s="365"/>
      <c r="Y105" s="2"/>
      <c r="Z105" s="117"/>
      <c r="AA105" s="350" t="s">
        <v>119</v>
      </c>
      <c r="AB105" s="350"/>
      <c r="AC105" s="351">
        <f>SUM(AC101:AD104)</f>
        <v>1536</v>
      </c>
      <c r="AD105" s="351"/>
      <c r="AE105" s="352">
        <f>SUM(AE101:AF104)</f>
        <v>384</v>
      </c>
      <c r="AF105" s="352"/>
      <c r="AG105" s="128"/>
      <c r="AH105" s="351">
        <f>SUM(AH101:AI104)</f>
        <v>256</v>
      </c>
      <c r="AI105" s="351"/>
      <c r="AJ105" s="352">
        <f>SUM(AJ101:AK104)</f>
        <v>64</v>
      </c>
      <c r="AK105" s="352"/>
      <c r="AL105" s="129"/>
      <c r="AM105" s="364">
        <f>SUM(AM101:AN102)</f>
        <v>8</v>
      </c>
      <c r="AN105" s="365"/>
      <c r="AO105" s="117"/>
      <c r="AP105" s="117"/>
    </row>
    <row r="106" spans="11:42" ht="20.25" customHeight="1" x14ac:dyDescent="0.45">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5">
      <c r="K107" s="116" t="s">
        <v>120</v>
      </c>
      <c r="L107" s="115"/>
      <c r="M107" s="115"/>
      <c r="N107" s="115"/>
      <c r="O107" s="115"/>
      <c r="P107" s="115"/>
      <c r="Q107" s="149" t="s">
        <v>181</v>
      </c>
      <c r="R107" s="231" t="str">
        <f>R88</f>
        <v>週</v>
      </c>
      <c r="S107" s="232"/>
      <c r="T107" s="126"/>
      <c r="U107" s="126"/>
      <c r="V107" s="115"/>
      <c r="W107" s="115"/>
      <c r="X107" s="115"/>
      <c r="Y107" s="117"/>
      <c r="Z107" s="117"/>
      <c r="AA107" s="116" t="s">
        <v>120</v>
      </c>
      <c r="AB107" s="115"/>
      <c r="AC107" s="115"/>
      <c r="AD107" s="115"/>
      <c r="AE107" s="115"/>
      <c r="AF107" s="115"/>
      <c r="AG107" s="149" t="s">
        <v>181</v>
      </c>
      <c r="AH107" s="231" t="str">
        <f>R107</f>
        <v>週</v>
      </c>
      <c r="AI107" s="232"/>
      <c r="AJ107" s="126"/>
      <c r="AK107" s="126"/>
      <c r="AL107" s="115"/>
      <c r="AM107" s="115"/>
      <c r="AN107" s="115"/>
      <c r="AO107" s="117"/>
      <c r="AP107" s="117"/>
    </row>
    <row r="108" spans="11:42" ht="20.25" customHeight="1" x14ac:dyDescent="0.45">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5">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5">
      <c r="K110" s="363">
        <f>IF($R$88="週",T105,R105)</f>
        <v>64</v>
      </c>
      <c r="L110" s="363"/>
      <c r="M110" s="363"/>
      <c r="N110" s="363"/>
      <c r="O110" s="222" t="s">
        <v>124</v>
      </c>
      <c r="P110" s="350">
        <f>IF($R$88="週",$BA$6,$BE$6)</f>
        <v>40</v>
      </c>
      <c r="Q110" s="350"/>
      <c r="R110" s="350"/>
      <c r="S110" s="350"/>
      <c r="T110" s="222" t="s">
        <v>125</v>
      </c>
      <c r="U110" s="359">
        <f>ROUNDDOWN(K110/P110,1)</f>
        <v>1.6</v>
      </c>
      <c r="V110" s="359"/>
      <c r="W110" s="359"/>
      <c r="X110" s="359"/>
      <c r="Y110" s="2"/>
      <c r="Z110" s="2"/>
      <c r="AA110" s="363">
        <f>IF($AH$88="週",AJ105,AH105)</f>
        <v>64</v>
      </c>
      <c r="AB110" s="363"/>
      <c r="AC110" s="363"/>
      <c r="AD110" s="363"/>
      <c r="AE110" s="222" t="s">
        <v>124</v>
      </c>
      <c r="AF110" s="350">
        <f>IF($AH$88="週",$BA$6,$BE$6)</f>
        <v>40</v>
      </c>
      <c r="AG110" s="350"/>
      <c r="AH110" s="350"/>
      <c r="AI110" s="350"/>
      <c r="AJ110" s="222" t="s">
        <v>125</v>
      </c>
      <c r="AK110" s="359">
        <f>ROUNDDOWN(AA110/AF110,1)</f>
        <v>1.6</v>
      </c>
      <c r="AL110" s="359"/>
      <c r="AM110" s="359"/>
      <c r="AN110" s="359"/>
      <c r="AO110" s="2"/>
      <c r="AP110" s="2"/>
    </row>
    <row r="111" spans="11:42" ht="20.25" customHeight="1" x14ac:dyDescent="0.45">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5">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5">
      <c r="K113" s="115" t="s">
        <v>115</v>
      </c>
      <c r="L113" s="115"/>
      <c r="M113" s="115"/>
      <c r="N113" s="115"/>
      <c r="O113" s="115"/>
      <c r="P113" s="115"/>
      <c r="Q113" s="115"/>
      <c r="R113" s="115"/>
      <c r="S113" s="115"/>
      <c r="T113" s="116"/>
      <c r="U113" s="348"/>
      <c r="V113" s="348"/>
      <c r="W113" s="348"/>
      <c r="X113" s="348"/>
      <c r="Y113" s="2"/>
      <c r="Z113" s="2"/>
      <c r="AA113" s="115" t="s">
        <v>115</v>
      </c>
      <c r="AB113" s="115"/>
      <c r="AC113" s="115"/>
      <c r="AD113" s="115"/>
      <c r="AE113" s="115"/>
      <c r="AF113" s="115"/>
      <c r="AG113" s="115"/>
      <c r="AH113" s="115"/>
      <c r="AI113" s="115"/>
      <c r="AJ113" s="116"/>
      <c r="AK113" s="348"/>
      <c r="AL113" s="348"/>
      <c r="AM113" s="348"/>
      <c r="AN113" s="348"/>
      <c r="AO113" s="2"/>
      <c r="AP113" s="2"/>
    </row>
    <row r="114" spans="11:42" ht="20.25" customHeight="1" x14ac:dyDescent="0.45">
      <c r="K114" s="119" t="s">
        <v>127</v>
      </c>
      <c r="L114" s="119"/>
      <c r="M114" s="119"/>
      <c r="N114" s="119"/>
      <c r="O114" s="119"/>
      <c r="P114" s="115" t="s">
        <v>128</v>
      </c>
      <c r="Q114" s="119"/>
      <c r="R114" s="119"/>
      <c r="S114" s="119"/>
      <c r="T114" s="119"/>
      <c r="U114" s="347" t="s">
        <v>119</v>
      </c>
      <c r="V114" s="347"/>
      <c r="W114" s="347"/>
      <c r="X114" s="347"/>
      <c r="Y114" s="2"/>
      <c r="Z114" s="2"/>
      <c r="AA114" s="119" t="s">
        <v>127</v>
      </c>
      <c r="AB114" s="119"/>
      <c r="AC114" s="119"/>
      <c r="AD114" s="119"/>
      <c r="AE114" s="119"/>
      <c r="AF114" s="115" t="s">
        <v>128</v>
      </c>
      <c r="AG114" s="119"/>
      <c r="AH114" s="119"/>
      <c r="AI114" s="119"/>
      <c r="AJ114" s="119"/>
      <c r="AK114" s="347" t="s">
        <v>119</v>
      </c>
      <c r="AL114" s="347"/>
      <c r="AM114" s="347"/>
      <c r="AN114" s="347"/>
      <c r="AO114" s="2"/>
      <c r="AP114" s="2"/>
    </row>
    <row r="115" spans="11:42" ht="20.25" customHeight="1" x14ac:dyDescent="0.45">
      <c r="K115" s="350">
        <f>W105</f>
        <v>8</v>
      </c>
      <c r="L115" s="350"/>
      <c r="M115" s="350"/>
      <c r="N115" s="350"/>
      <c r="O115" s="222" t="s">
        <v>129</v>
      </c>
      <c r="P115" s="359">
        <f>U110</f>
        <v>1.6</v>
      </c>
      <c r="Q115" s="359"/>
      <c r="R115" s="359"/>
      <c r="S115" s="359"/>
      <c r="T115" s="222" t="s">
        <v>125</v>
      </c>
      <c r="U115" s="360">
        <f>ROUNDDOWN(K115+P115,1)</f>
        <v>9.6</v>
      </c>
      <c r="V115" s="360"/>
      <c r="W115" s="360"/>
      <c r="X115" s="360"/>
      <c r="Y115" s="127"/>
      <c r="Z115" s="127"/>
      <c r="AA115" s="361">
        <f>AM105</f>
        <v>8</v>
      </c>
      <c r="AB115" s="361"/>
      <c r="AC115" s="361"/>
      <c r="AD115" s="361"/>
      <c r="AE115" s="125" t="s">
        <v>129</v>
      </c>
      <c r="AF115" s="362">
        <f>AK110</f>
        <v>1.6</v>
      </c>
      <c r="AG115" s="362"/>
      <c r="AH115" s="362"/>
      <c r="AI115" s="362"/>
      <c r="AJ115" s="125" t="s">
        <v>125</v>
      </c>
      <c r="AK115" s="360">
        <f>ROUNDDOWN(AA115+AF115,1)</f>
        <v>9.6</v>
      </c>
      <c r="AL115" s="360"/>
      <c r="AM115" s="360"/>
      <c r="AN115" s="360"/>
      <c r="AO115" s="2"/>
      <c r="AP115" s="2"/>
    </row>
    <row r="116" spans="11:42" ht="20.25" customHeight="1" x14ac:dyDescent="0.45"/>
    <row r="137" spans="1:59" x14ac:dyDescent="0.45">
      <c r="AQ137" s="13"/>
      <c r="AR137" s="13"/>
      <c r="AS137" s="13"/>
      <c r="AT137" s="13"/>
      <c r="AU137" s="13"/>
      <c r="AV137" s="13"/>
      <c r="AW137" s="13"/>
      <c r="AX137" s="13"/>
      <c r="AY137" s="13"/>
      <c r="AZ137" s="10"/>
      <c r="BA137" s="10"/>
      <c r="BB137" s="10"/>
      <c r="BC137" s="10"/>
      <c r="BD137" s="10"/>
      <c r="BE137" s="10"/>
      <c r="BF137" s="10"/>
      <c r="BG137" s="10"/>
    </row>
    <row r="138" spans="1:59" x14ac:dyDescent="0.45">
      <c r="AQ138" s="13"/>
      <c r="AR138" s="13"/>
      <c r="AS138" s="13"/>
      <c r="AT138" s="13"/>
      <c r="AU138" s="13"/>
      <c r="AV138" s="13"/>
      <c r="AW138" s="13"/>
      <c r="AX138" s="13"/>
      <c r="AY138" s="13"/>
      <c r="AZ138" s="10"/>
      <c r="BA138" s="10"/>
      <c r="BB138" s="10"/>
      <c r="BC138" s="10"/>
      <c r="BD138" s="10"/>
      <c r="BE138" s="10"/>
      <c r="BF138" s="10"/>
      <c r="BG138" s="10"/>
    </row>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520">
    <mergeCell ref="U113:X113"/>
    <mergeCell ref="AK113:AN113"/>
    <mergeCell ref="U114:X114"/>
    <mergeCell ref="AK114:AN114"/>
    <mergeCell ref="K115:N115"/>
    <mergeCell ref="P115:S115"/>
    <mergeCell ref="U115:X115"/>
    <mergeCell ref="AA115:AD115"/>
    <mergeCell ref="AF115:AI115"/>
    <mergeCell ref="AK115:AN115"/>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B41:BC41"/>
    <mergeCell ref="BD41:BE41"/>
    <mergeCell ref="I39:J40"/>
    <mergeCell ref="I41:J42"/>
    <mergeCell ref="K39:N40"/>
    <mergeCell ref="K41:N42"/>
    <mergeCell ref="BF39:BJ40"/>
    <mergeCell ref="BB40:BC40"/>
    <mergeCell ref="BD40:BE40"/>
    <mergeCell ref="BF41:BJ42"/>
    <mergeCell ref="BB42:BC42"/>
    <mergeCell ref="BD42:BE42"/>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D44:BE44"/>
    <mergeCell ref="BB55:BC55"/>
    <mergeCell ref="BD55:BE55"/>
    <mergeCell ref="BB57:BC57"/>
    <mergeCell ref="BD57:BE57"/>
    <mergeCell ref="BB59:BC59"/>
    <mergeCell ref="BD59:BE59"/>
    <mergeCell ref="BF45:BJ46"/>
    <mergeCell ref="BF47:BJ48"/>
    <mergeCell ref="BB48:BC48"/>
    <mergeCell ref="BF49:BJ50"/>
    <mergeCell ref="BD53:BE53"/>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C61:D62"/>
    <mergeCell ref="I61:J62"/>
    <mergeCell ref="K61:N62"/>
    <mergeCell ref="O61:S62"/>
    <mergeCell ref="O63:S64"/>
    <mergeCell ref="I57:J58"/>
    <mergeCell ref="K57:N58"/>
    <mergeCell ref="I59:J60"/>
    <mergeCell ref="K59:N60"/>
    <mergeCell ref="O57:S58"/>
    <mergeCell ref="O59:S60"/>
    <mergeCell ref="C57:D58"/>
    <mergeCell ref="C59:D60"/>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C75:D76"/>
    <mergeCell ref="I75:J76"/>
    <mergeCell ref="K75:N76"/>
    <mergeCell ref="O75:S76"/>
    <mergeCell ref="BB73:BC73"/>
    <mergeCell ref="BD73:BE73"/>
    <mergeCell ref="C73:D74"/>
    <mergeCell ref="I73:J74"/>
    <mergeCell ref="K73:N7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A6:BB6"/>
    <mergeCell ref="BE6:BF6"/>
    <mergeCell ref="BE8:BF8"/>
    <mergeCell ref="AT1:BI1"/>
    <mergeCell ref="AC2:AD2"/>
    <mergeCell ref="AF2:AG2"/>
    <mergeCell ref="AJ2:AK2"/>
    <mergeCell ref="AT2:BI2"/>
    <mergeCell ref="BE3:BH3"/>
    <mergeCell ref="BE4:BH4"/>
    <mergeCell ref="W13:AC13"/>
    <mergeCell ref="AD13:AJ13"/>
    <mergeCell ref="AK13:AQ13"/>
    <mergeCell ref="AR13:AX13"/>
    <mergeCell ref="AY13:BA13"/>
    <mergeCell ref="BB21:BC21"/>
    <mergeCell ref="BD21:BE21"/>
    <mergeCell ref="I21:J22"/>
    <mergeCell ref="K21:N22"/>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BA10" xr:uid="{00000000-0002-0000-00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300</v>
      </c>
      <c r="D1" s="5"/>
      <c r="E1" s="5"/>
      <c r="F1" s="5"/>
      <c r="G1" s="5"/>
      <c r="H1" s="5"/>
      <c r="I1" s="5"/>
      <c r="J1" s="5"/>
      <c r="M1" s="7" t="s">
        <v>0</v>
      </c>
      <c r="P1" s="5"/>
      <c r="Q1" s="5"/>
      <c r="R1" s="5"/>
      <c r="S1" s="5"/>
      <c r="T1" s="5"/>
      <c r="U1" s="5"/>
      <c r="V1" s="5"/>
      <c r="W1" s="5"/>
      <c r="AS1" s="9" t="s">
        <v>30</v>
      </c>
      <c r="AT1" s="256" t="s">
        <v>232</v>
      </c>
      <c r="AU1" s="257"/>
      <c r="AV1" s="257"/>
      <c r="AW1" s="257"/>
      <c r="AX1" s="257"/>
      <c r="AY1" s="257"/>
      <c r="AZ1" s="257"/>
      <c r="BA1" s="257"/>
      <c r="BB1" s="257"/>
      <c r="BC1" s="257"/>
      <c r="BD1" s="257"/>
      <c r="BE1" s="257"/>
      <c r="BF1" s="257"/>
      <c r="BG1" s="257"/>
      <c r="BH1" s="257"/>
      <c r="BI1" s="257"/>
      <c r="BJ1" s="9" t="s">
        <v>2</v>
      </c>
    </row>
    <row r="2" spans="2:67" s="8" customFormat="1" ht="20.25" customHeight="1" x14ac:dyDescent="0.45">
      <c r="J2" s="7"/>
      <c r="M2" s="7"/>
      <c r="N2" s="7"/>
      <c r="P2" s="9"/>
      <c r="Q2" s="9"/>
      <c r="R2" s="9"/>
      <c r="S2" s="9"/>
      <c r="T2" s="9"/>
      <c r="U2" s="9"/>
      <c r="V2" s="9"/>
      <c r="W2" s="9"/>
      <c r="AB2" s="131" t="s">
        <v>27</v>
      </c>
      <c r="AC2" s="258">
        <v>6</v>
      </c>
      <c r="AD2" s="258"/>
      <c r="AE2" s="131" t="s">
        <v>28</v>
      </c>
      <c r="AF2" s="259">
        <f>IF(AC2=0,"",YEAR(DATE(2018+AC2,1,1)))</f>
        <v>2024</v>
      </c>
      <c r="AG2" s="259"/>
      <c r="AH2" s="132" t="s">
        <v>29</v>
      </c>
      <c r="AI2" s="132" t="s">
        <v>1</v>
      </c>
      <c r="AJ2" s="258">
        <v>4</v>
      </c>
      <c r="AK2" s="258"/>
      <c r="AL2" s="132" t="s">
        <v>24</v>
      </c>
      <c r="AS2" s="9" t="s">
        <v>31</v>
      </c>
      <c r="AT2" s="258" t="s">
        <v>153</v>
      </c>
      <c r="AU2" s="258"/>
      <c r="AV2" s="258"/>
      <c r="AW2" s="258"/>
      <c r="AX2" s="258"/>
      <c r="AY2" s="258"/>
      <c r="AZ2" s="258"/>
      <c r="BA2" s="258"/>
      <c r="BB2" s="258"/>
      <c r="BC2" s="258"/>
      <c r="BD2" s="258"/>
      <c r="BE2" s="258"/>
      <c r="BF2" s="258"/>
      <c r="BG2" s="258"/>
      <c r="BH2" s="258"/>
      <c r="BI2" s="258"/>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60" t="s">
        <v>178</v>
      </c>
      <c r="BF3" s="261"/>
      <c r="BG3" s="261"/>
      <c r="BH3" s="262"/>
      <c r="BI3" s="9"/>
    </row>
    <row r="4" spans="2:67" s="8" customFormat="1" ht="20.25" customHeight="1" x14ac:dyDescent="0.45">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260" t="s">
        <v>179</v>
      </c>
      <c r="BF4" s="261"/>
      <c r="BG4" s="261"/>
      <c r="BH4" s="262"/>
      <c r="BI4" s="9"/>
    </row>
    <row r="5" spans="2:67" s="8" customFormat="1" ht="9" customHeight="1" x14ac:dyDescent="0.45">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227">
        <v>40</v>
      </c>
      <c r="BB6" s="228"/>
      <c r="BC6" s="2" t="s">
        <v>22</v>
      </c>
      <c r="BD6" s="6"/>
      <c r="BE6" s="227">
        <v>160</v>
      </c>
      <c r="BF6" s="228"/>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54">
        <f>DAY(EOMONTH(DATE(AF2,AJ2,1),0))</f>
        <v>30</v>
      </c>
      <c r="BF8" s="255"/>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227"/>
      <c r="BB10" s="228"/>
      <c r="BC10" s="2" t="s">
        <v>250</v>
      </c>
      <c r="BD10" s="226" t="s">
        <v>252</v>
      </c>
      <c r="BE10" s="227"/>
      <c r="BF10" s="228"/>
      <c r="BG10" s="2" t="s">
        <v>250</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63" t="s">
        <v>20</v>
      </c>
      <c r="C12" s="266" t="s">
        <v>254</v>
      </c>
      <c r="D12" s="267"/>
      <c r="E12" s="203"/>
      <c r="F12" s="200"/>
      <c r="G12" s="203"/>
      <c r="H12" s="200"/>
      <c r="I12" s="272" t="s">
        <v>255</v>
      </c>
      <c r="J12" s="273"/>
      <c r="K12" s="278" t="s">
        <v>256</v>
      </c>
      <c r="L12" s="279"/>
      <c r="M12" s="279"/>
      <c r="N12" s="267"/>
      <c r="O12" s="278" t="s">
        <v>257</v>
      </c>
      <c r="P12" s="279"/>
      <c r="Q12" s="279"/>
      <c r="R12" s="279"/>
      <c r="S12" s="267"/>
      <c r="T12" s="187"/>
      <c r="U12" s="187"/>
      <c r="V12" s="188"/>
      <c r="W12" s="284" t="s">
        <v>258</v>
      </c>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308" t="str">
        <f>IF(BE3="４週","(10)1～4週目の勤務時間数合計","(10)1か月の勤務時間数　合計")</f>
        <v>(10)1～4週目の勤務時間数合計</v>
      </c>
      <c r="BC12" s="309"/>
      <c r="BD12" s="314" t="s">
        <v>259</v>
      </c>
      <c r="BE12" s="315"/>
      <c r="BF12" s="266" t="s">
        <v>260</v>
      </c>
      <c r="BG12" s="279"/>
      <c r="BH12" s="279"/>
      <c r="BI12" s="279"/>
      <c r="BJ12" s="320"/>
    </row>
    <row r="13" spans="2:67" ht="20.25" customHeight="1" x14ac:dyDescent="0.45">
      <c r="B13" s="264"/>
      <c r="C13" s="268"/>
      <c r="D13" s="269"/>
      <c r="E13" s="204"/>
      <c r="F13" s="201"/>
      <c r="G13" s="204"/>
      <c r="H13" s="201"/>
      <c r="I13" s="274"/>
      <c r="J13" s="275"/>
      <c r="K13" s="280"/>
      <c r="L13" s="281"/>
      <c r="M13" s="281"/>
      <c r="N13" s="269"/>
      <c r="O13" s="280"/>
      <c r="P13" s="281"/>
      <c r="Q13" s="281"/>
      <c r="R13" s="281"/>
      <c r="S13" s="269"/>
      <c r="T13" s="189"/>
      <c r="U13" s="189"/>
      <c r="V13" s="190"/>
      <c r="W13" s="239" t="s">
        <v>11</v>
      </c>
      <c r="X13" s="239"/>
      <c r="Y13" s="239"/>
      <c r="Z13" s="239"/>
      <c r="AA13" s="239"/>
      <c r="AB13" s="239"/>
      <c r="AC13" s="240"/>
      <c r="AD13" s="241" t="s">
        <v>12</v>
      </c>
      <c r="AE13" s="239"/>
      <c r="AF13" s="239"/>
      <c r="AG13" s="239"/>
      <c r="AH13" s="239"/>
      <c r="AI13" s="239"/>
      <c r="AJ13" s="240"/>
      <c r="AK13" s="241" t="s">
        <v>13</v>
      </c>
      <c r="AL13" s="239"/>
      <c r="AM13" s="239"/>
      <c r="AN13" s="239"/>
      <c r="AO13" s="239"/>
      <c r="AP13" s="239"/>
      <c r="AQ13" s="240"/>
      <c r="AR13" s="241" t="s">
        <v>14</v>
      </c>
      <c r="AS13" s="239"/>
      <c r="AT13" s="239"/>
      <c r="AU13" s="239"/>
      <c r="AV13" s="239"/>
      <c r="AW13" s="239"/>
      <c r="AX13" s="240"/>
      <c r="AY13" s="241" t="s">
        <v>15</v>
      </c>
      <c r="AZ13" s="239"/>
      <c r="BA13" s="239"/>
      <c r="BB13" s="310"/>
      <c r="BC13" s="311"/>
      <c r="BD13" s="316"/>
      <c r="BE13" s="317"/>
      <c r="BF13" s="268"/>
      <c r="BG13" s="281"/>
      <c r="BH13" s="281"/>
      <c r="BI13" s="281"/>
      <c r="BJ13" s="321"/>
    </row>
    <row r="14" spans="2:67" ht="20.25" customHeight="1" x14ac:dyDescent="0.45">
      <c r="B14" s="264"/>
      <c r="C14" s="268"/>
      <c r="D14" s="269"/>
      <c r="E14" s="204"/>
      <c r="F14" s="201"/>
      <c r="G14" s="204"/>
      <c r="H14" s="201"/>
      <c r="I14" s="274"/>
      <c r="J14" s="275"/>
      <c r="K14" s="280"/>
      <c r="L14" s="281"/>
      <c r="M14" s="281"/>
      <c r="N14" s="269"/>
      <c r="O14" s="280"/>
      <c r="P14" s="281"/>
      <c r="Q14" s="281"/>
      <c r="R14" s="281"/>
      <c r="S14" s="269"/>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IF($BE$3="実績",IF(DAY(DATE($AF$2,$AJ$2,29))=29,29,""),"")</f>
        <v/>
      </c>
      <c r="AZ14" s="207" t="str">
        <f>IF($BE$3="実績",IF(DAY(DATE($AF$2,$AJ$2,30))=30,30,""),"")</f>
        <v/>
      </c>
      <c r="BA14" s="144" t="str">
        <f>IF($BE$3="実績",IF(DAY(DATE($AF$2,$AJ$2,31))=31,31,""),"")</f>
        <v/>
      </c>
      <c r="BB14" s="310"/>
      <c r="BC14" s="311"/>
      <c r="BD14" s="316"/>
      <c r="BE14" s="317"/>
      <c r="BF14" s="268"/>
      <c r="BG14" s="281"/>
      <c r="BH14" s="281"/>
      <c r="BI14" s="281"/>
      <c r="BJ14" s="321"/>
    </row>
    <row r="15" spans="2:67" ht="20.25" hidden="1" customHeight="1" x14ac:dyDescent="0.45">
      <c r="B15" s="264"/>
      <c r="C15" s="268"/>
      <c r="D15" s="269"/>
      <c r="E15" s="204"/>
      <c r="F15" s="201"/>
      <c r="G15" s="204"/>
      <c r="H15" s="201"/>
      <c r="I15" s="274"/>
      <c r="J15" s="275"/>
      <c r="K15" s="280"/>
      <c r="L15" s="281"/>
      <c r="M15" s="281"/>
      <c r="N15" s="269"/>
      <c r="O15" s="280"/>
      <c r="P15" s="281"/>
      <c r="Q15" s="281"/>
      <c r="R15" s="281"/>
      <c r="S15" s="269"/>
      <c r="T15" s="189"/>
      <c r="U15" s="189"/>
      <c r="V15" s="190"/>
      <c r="W15" s="139">
        <f>WEEKDAY(DATE($AF$2,$AJ$2,1))</f>
        <v>2</v>
      </c>
      <c r="X15" s="140">
        <f>WEEKDAY(DATE($AF$2,$AJ$2,2))</f>
        <v>3</v>
      </c>
      <c r="Y15" s="140">
        <f>WEEKDAY(DATE($AF$2,$AJ$2,3))</f>
        <v>4</v>
      </c>
      <c r="Z15" s="140">
        <f>WEEKDAY(DATE($AF$2,$AJ$2,4))</f>
        <v>5</v>
      </c>
      <c r="AA15" s="140">
        <f>WEEKDAY(DATE($AF$2,$AJ$2,5))</f>
        <v>6</v>
      </c>
      <c r="AB15" s="140">
        <f>WEEKDAY(DATE($AF$2,$AJ$2,6))</f>
        <v>7</v>
      </c>
      <c r="AC15" s="141">
        <f>WEEKDAY(DATE($AF$2,$AJ$2,7))</f>
        <v>1</v>
      </c>
      <c r="AD15" s="142">
        <f>WEEKDAY(DATE($AF$2,$AJ$2,8))</f>
        <v>2</v>
      </c>
      <c r="AE15" s="140">
        <f>WEEKDAY(DATE($AF$2,$AJ$2,9))</f>
        <v>3</v>
      </c>
      <c r="AF15" s="140">
        <f>WEEKDAY(DATE($AF$2,$AJ$2,10))</f>
        <v>4</v>
      </c>
      <c r="AG15" s="140">
        <f>WEEKDAY(DATE($AF$2,$AJ$2,11))</f>
        <v>5</v>
      </c>
      <c r="AH15" s="140">
        <f>WEEKDAY(DATE($AF$2,$AJ$2,12))</f>
        <v>6</v>
      </c>
      <c r="AI15" s="140">
        <f>WEEKDAY(DATE($AF$2,$AJ$2,13))</f>
        <v>7</v>
      </c>
      <c r="AJ15" s="141">
        <f>WEEKDAY(DATE($AF$2,$AJ$2,14))</f>
        <v>1</v>
      </c>
      <c r="AK15" s="142">
        <f>WEEKDAY(DATE($AF$2,$AJ$2,15))</f>
        <v>2</v>
      </c>
      <c r="AL15" s="140">
        <f>WEEKDAY(DATE($AF$2,$AJ$2,16))</f>
        <v>3</v>
      </c>
      <c r="AM15" s="140">
        <f>WEEKDAY(DATE($AF$2,$AJ$2,17))</f>
        <v>4</v>
      </c>
      <c r="AN15" s="140">
        <f>WEEKDAY(DATE($AF$2,$AJ$2,18))</f>
        <v>5</v>
      </c>
      <c r="AO15" s="140">
        <f>WEEKDAY(DATE($AF$2,$AJ$2,19))</f>
        <v>6</v>
      </c>
      <c r="AP15" s="140">
        <f>WEEKDAY(DATE($AF$2,$AJ$2,20))</f>
        <v>7</v>
      </c>
      <c r="AQ15" s="141">
        <f>WEEKDAY(DATE($AF$2,$AJ$2,21))</f>
        <v>1</v>
      </c>
      <c r="AR15" s="142">
        <f>WEEKDAY(DATE($AF$2,$AJ$2,22))</f>
        <v>2</v>
      </c>
      <c r="AS15" s="140">
        <f>WEEKDAY(DATE($AF$2,$AJ$2,23))</f>
        <v>3</v>
      </c>
      <c r="AT15" s="140">
        <f>WEEKDAY(DATE($AF$2,$AJ$2,24))</f>
        <v>4</v>
      </c>
      <c r="AU15" s="140">
        <f>WEEKDAY(DATE($AF$2,$AJ$2,25))</f>
        <v>5</v>
      </c>
      <c r="AV15" s="140">
        <f>WEEKDAY(DATE($AF$2,$AJ$2,26))</f>
        <v>6</v>
      </c>
      <c r="AW15" s="140">
        <f>WEEKDAY(DATE($AF$2,$AJ$2,27))</f>
        <v>7</v>
      </c>
      <c r="AX15" s="141">
        <f>WEEKDAY(DATE($AF$2,$AJ$2,28))</f>
        <v>1</v>
      </c>
      <c r="AY15" s="142">
        <f>IF(AY14=29,WEEKDAY(DATE($AF$2,$AJ$2,29)),0)</f>
        <v>0</v>
      </c>
      <c r="AZ15" s="140">
        <f>IF(AZ14=30,WEEKDAY(DATE($AF$2,$AJ$2,30)),0)</f>
        <v>0</v>
      </c>
      <c r="BA15" s="141">
        <f>IF(BA14=31,WEEKDAY(DATE($AF$2,$AJ$2,31)),0)</f>
        <v>0</v>
      </c>
      <c r="BB15" s="310"/>
      <c r="BC15" s="311"/>
      <c r="BD15" s="316"/>
      <c r="BE15" s="317"/>
      <c r="BF15" s="268"/>
      <c r="BG15" s="281"/>
      <c r="BH15" s="281"/>
      <c r="BI15" s="281"/>
      <c r="BJ15" s="321"/>
    </row>
    <row r="16" spans="2:67" ht="20.25" customHeight="1" thickBot="1" x14ac:dyDescent="0.5">
      <c r="B16" s="265"/>
      <c r="C16" s="270"/>
      <c r="D16" s="271"/>
      <c r="E16" s="205"/>
      <c r="F16" s="202"/>
      <c r="G16" s="205"/>
      <c r="H16" s="202"/>
      <c r="I16" s="276"/>
      <c r="J16" s="277"/>
      <c r="K16" s="282"/>
      <c r="L16" s="283"/>
      <c r="M16" s="283"/>
      <c r="N16" s="271"/>
      <c r="O16" s="282"/>
      <c r="P16" s="283"/>
      <c r="Q16" s="283"/>
      <c r="R16" s="283"/>
      <c r="S16" s="271"/>
      <c r="T16" s="191"/>
      <c r="U16" s="191"/>
      <c r="V16" s="192"/>
      <c r="W16" s="145" t="str">
        <f>IF(W15=1,"日",IF(W15=2,"月",IF(W15=3,"火",IF(W15=4,"水",IF(W15=5,"木",IF(W15=6,"金","土"))))))</f>
        <v>月</v>
      </c>
      <c r="X16" s="146" t="str">
        <f t="shared" ref="X16:AX16" si="0">IF(X15=1,"日",IF(X15=2,"月",IF(X15=3,"火",IF(X15=4,"水",IF(X15=5,"木",IF(X15=6,"金","土"))))))</f>
        <v>火</v>
      </c>
      <c r="Y16" s="146" t="str">
        <f t="shared" si="0"/>
        <v>水</v>
      </c>
      <c r="Z16" s="146" t="str">
        <f t="shared" si="0"/>
        <v>木</v>
      </c>
      <c r="AA16" s="146" t="str">
        <f t="shared" si="0"/>
        <v>金</v>
      </c>
      <c r="AB16" s="146" t="str">
        <f t="shared" si="0"/>
        <v>土</v>
      </c>
      <c r="AC16" s="147" t="str">
        <f t="shared" si="0"/>
        <v>日</v>
      </c>
      <c r="AD16" s="148" t="str">
        <f>IF(AD15=1,"日",IF(AD15=2,"月",IF(AD15=3,"火",IF(AD15=4,"水",IF(AD15=5,"木",IF(AD15=6,"金","土"))))))</f>
        <v>月</v>
      </c>
      <c r="AE16" s="146" t="str">
        <f t="shared" si="0"/>
        <v>火</v>
      </c>
      <c r="AF16" s="146" t="str">
        <f t="shared" si="0"/>
        <v>水</v>
      </c>
      <c r="AG16" s="146" t="str">
        <f t="shared" si="0"/>
        <v>木</v>
      </c>
      <c r="AH16" s="146" t="str">
        <f t="shared" si="0"/>
        <v>金</v>
      </c>
      <c r="AI16" s="146" t="str">
        <f t="shared" si="0"/>
        <v>土</v>
      </c>
      <c r="AJ16" s="147" t="str">
        <f t="shared" si="0"/>
        <v>日</v>
      </c>
      <c r="AK16" s="148" t="str">
        <f>IF(AK15=1,"日",IF(AK15=2,"月",IF(AK15=3,"火",IF(AK15=4,"水",IF(AK15=5,"木",IF(AK15=6,"金","土"))))))</f>
        <v>月</v>
      </c>
      <c r="AL16" s="146" t="str">
        <f t="shared" si="0"/>
        <v>火</v>
      </c>
      <c r="AM16" s="146" t="str">
        <f t="shared" si="0"/>
        <v>水</v>
      </c>
      <c r="AN16" s="146" t="str">
        <f t="shared" si="0"/>
        <v>木</v>
      </c>
      <c r="AO16" s="146" t="str">
        <f t="shared" si="0"/>
        <v>金</v>
      </c>
      <c r="AP16" s="146" t="str">
        <f t="shared" si="0"/>
        <v>土</v>
      </c>
      <c r="AQ16" s="147" t="str">
        <f t="shared" si="0"/>
        <v>日</v>
      </c>
      <c r="AR16" s="148" t="str">
        <f>IF(AR15=1,"日",IF(AR15=2,"月",IF(AR15=3,"火",IF(AR15=4,"水",IF(AR15=5,"木",IF(AR15=6,"金","土"))))))</f>
        <v>月</v>
      </c>
      <c r="AS16" s="146" t="str">
        <f t="shared" si="0"/>
        <v>火</v>
      </c>
      <c r="AT16" s="146" t="str">
        <f t="shared" si="0"/>
        <v>水</v>
      </c>
      <c r="AU16" s="146" t="str">
        <f t="shared" si="0"/>
        <v>木</v>
      </c>
      <c r="AV16" s="146" t="str">
        <f t="shared" si="0"/>
        <v>金</v>
      </c>
      <c r="AW16" s="146" t="str">
        <f t="shared" si="0"/>
        <v>土</v>
      </c>
      <c r="AX16" s="147" t="str">
        <f t="shared" si="0"/>
        <v>日</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12"/>
      <c r="BC16" s="313"/>
      <c r="BD16" s="318"/>
      <c r="BE16" s="319"/>
      <c r="BF16" s="270"/>
      <c r="BG16" s="283"/>
      <c r="BH16" s="283"/>
      <c r="BI16" s="283"/>
      <c r="BJ16" s="322"/>
    </row>
    <row r="17" spans="2:62" ht="20.25" customHeight="1" x14ac:dyDescent="0.45">
      <c r="B17" s="306">
        <f>B15+1</f>
        <v>1</v>
      </c>
      <c r="C17" s="233"/>
      <c r="D17" s="234"/>
      <c r="E17" s="150"/>
      <c r="F17" s="151"/>
      <c r="G17" s="150"/>
      <c r="H17" s="151"/>
      <c r="I17" s="299"/>
      <c r="J17" s="300"/>
      <c r="K17" s="301"/>
      <c r="L17" s="302"/>
      <c r="M17" s="302"/>
      <c r="N17" s="234"/>
      <c r="O17" s="373"/>
      <c r="P17" s="374"/>
      <c r="Q17" s="374"/>
      <c r="R17" s="374"/>
      <c r="S17" s="375"/>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295"/>
      <c r="BC17" s="296"/>
      <c r="BD17" s="297"/>
      <c r="BE17" s="298"/>
      <c r="BF17" s="286"/>
      <c r="BG17" s="287"/>
      <c r="BH17" s="287"/>
      <c r="BI17" s="287"/>
      <c r="BJ17" s="288"/>
    </row>
    <row r="18" spans="2:62" ht="20.25" customHeight="1" x14ac:dyDescent="0.45">
      <c r="B18" s="307"/>
      <c r="C18" s="235"/>
      <c r="D18" s="236"/>
      <c r="E18" s="152"/>
      <c r="F18" s="153">
        <f>C17</f>
        <v>0</v>
      </c>
      <c r="G18" s="152"/>
      <c r="H18" s="153">
        <f>I17</f>
        <v>0</v>
      </c>
      <c r="I18" s="248"/>
      <c r="J18" s="249"/>
      <c r="K18" s="252"/>
      <c r="L18" s="253"/>
      <c r="M18" s="253"/>
      <c r="N18" s="236"/>
      <c r="O18" s="335"/>
      <c r="P18" s="336"/>
      <c r="Q18" s="336"/>
      <c r="R18" s="336"/>
      <c r="S18" s="337"/>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92">
        <f>IF($BE$3="４週",SUM(W18:AX18),IF($BE$3="暦月",SUM(W18:BA18),""))</f>
        <v>0</v>
      </c>
      <c r="BC18" s="293"/>
      <c r="BD18" s="294">
        <f>IF($BE$3="４週",BB18/4,IF($BE$3="暦月",(BB18/($BE$8/7)),""))</f>
        <v>0</v>
      </c>
      <c r="BE18" s="293"/>
      <c r="BF18" s="289"/>
      <c r="BG18" s="290"/>
      <c r="BH18" s="290"/>
      <c r="BI18" s="290"/>
      <c r="BJ18" s="291"/>
    </row>
    <row r="19" spans="2:62" ht="20.25" customHeight="1" x14ac:dyDescent="0.45">
      <c r="B19" s="306">
        <f>B17+1</f>
        <v>2</v>
      </c>
      <c r="C19" s="237"/>
      <c r="D19" s="238"/>
      <c r="E19" s="154"/>
      <c r="F19" s="155"/>
      <c r="G19" s="154"/>
      <c r="H19" s="155"/>
      <c r="I19" s="246"/>
      <c r="J19" s="247"/>
      <c r="K19" s="250"/>
      <c r="L19" s="251"/>
      <c r="M19" s="251"/>
      <c r="N19" s="238"/>
      <c r="O19" s="335"/>
      <c r="P19" s="336"/>
      <c r="Q19" s="336"/>
      <c r="R19" s="336"/>
      <c r="S19" s="337"/>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42"/>
      <c r="BC19" s="243"/>
      <c r="BD19" s="244"/>
      <c r="BE19" s="245"/>
      <c r="BF19" s="303"/>
      <c r="BG19" s="304"/>
      <c r="BH19" s="304"/>
      <c r="BI19" s="304"/>
      <c r="BJ19" s="305"/>
    </row>
    <row r="20" spans="2:62" ht="20.25" customHeight="1" x14ac:dyDescent="0.45">
      <c r="B20" s="307"/>
      <c r="C20" s="235"/>
      <c r="D20" s="236"/>
      <c r="E20" s="152"/>
      <c r="F20" s="153">
        <f>C19</f>
        <v>0</v>
      </c>
      <c r="G20" s="152"/>
      <c r="H20" s="153">
        <f>I19</f>
        <v>0</v>
      </c>
      <c r="I20" s="248"/>
      <c r="J20" s="249"/>
      <c r="K20" s="252"/>
      <c r="L20" s="253"/>
      <c r="M20" s="253"/>
      <c r="N20" s="236"/>
      <c r="O20" s="335"/>
      <c r="P20" s="336"/>
      <c r="Q20" s="336"/>
      <c r="R20" s="336"/>
      <c r="S20" s="337"/>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92">
        <f>IF($BE$3="４週",SUM(W20:AX20),IF($BE$3="暦月",SUM(W20:BA20),""))</f>
        <v>0</v>
      </c>
      <c r="BC20" s="293"/>
      <c r="BD20" s="294">
        <f>IF($BE$3="４週",BB20/4,IF($BE$3="暦月",(BB20/($BE$8/7)),""))</f>
        <v>0</v>
      </c>
      <c r="BE20" s="293"/>
      <c r="BF20" s="289"/>
      <c r="BG20" s="290"/>
      <c r="BH20" s="290"/>
      <c r="BI20" s="290"/>
      <c r="BJ20" s="291"/>
    </row>
    <row r="21" spans="2:62" ht="20.25" customHeight="1" x14ac:dyDescent="0.45">
      <c r="B21" s="306">
        <f>B19+1</f>
        <v>3</v>
      </c>
      <c r="C21" s="237"/>
      <c r="D21" s="238"/>
      <c r="E21" s="152"/>
      <c r="F21" s="153"/>
      <c r="G21" s="152"/>
      <c r="H21" s="153"/>
      <c r="I21" s="246"/>
      <c r="J21" s="247"/>
      <c r="K21" s="250"/>
      <c r="L21" s="251"/>
      <c r="M21" s="251"/>
      <c r="N21" s="238"/>
      <c r="O21" s="335"/>
      <c r="P21" s="336"/>
      <c r="Q21" s="336"/>
      <c r="R21" s="336"/>
      <c r="S21" s="337"/>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42"/>
      <c r="BC21" s="243"/>
      <c r="BD21" s="244"/>
      <c r="BE21" s="245"/>
      <c r="BF21" s="303"/>
      <c r="BG21" s="304"/>
      <c r="BH21" s="304"/>
      <c r="BI21" s="304"/>
      <c r="BJ21" s="305"/>
    </row>
    <row r="22" spans="2:62" ht="20.25" customHeight="1" x14ac:dyDescent="0.45">
      <c r="B22" s="307"/>
      <c r="C22" s="235"/>
      <c r="D22" s="236"/>
      <c r="E22" s="152"/>
      <c r="F22" s="153">
        <f>C21</f>
        <v>0</v>
      </c>
      <c r="G22" s="152"/>
      <c r="H22" s="153">
        <f>I21</f>
        <v>0</v>
      </c>
      <c r="I22" s="248"/>
      <c r="J22" s="249"/>
      <c r="K22" s="252"/>
      <c r="L22" s="253"/>
      <c r="M22" s="253"/>
      <c r="N22" s="236"/>
      <c r="O22" s="335"/>
      <c r="P22" s="336"/>
      <c r="Q22" s="336"/>
      <c r="R22" s="336"/>
      <c r="S22" s="337"/>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92">
        <f>IF($BE$3="４週",SUM(W22:AX22),IF($BE$3="暦月",SUM(W22:BA22),""))</f>
        <v>0</v>
      </c>
      <c r="BC22" s="293"/>
      <c r="BD22" s="294">
        <f>IF($BE$3="４週",BB22/4,IF($BE$3="暦月",(BB22/($BE$8/7)),""))</f>
        <v>0</v>
      </c>
      <c r="BE22" s="293"/>
      <c r="BF22" s="289"/>
      <c r="BG22" s="290"/>
      <c r="BH22" s="290"/>
      <c r="BI22" s="290"/>
      <c r="BJ22" s="291"/>
    </row>
    <row r="23" spans="2:62" ht="20.25" customHeight="1" x14ac:dyDescent="0.45">
      <c r="B23" s="306">
        <f>B21+1</f>
        <v>4</v>
      </c>
      <c r="C23" s="237"/>
      <c r="D23" s="238"/>
      <c r="E23" s="152"/>
      <c r="F23" s="153"/>
      <c r="G23" s="152"/>
      <c r="H23" s="153"/>
      <c r="I23" s="246"/>
      <c r="J23" s="247"/>
      <c r="K23" s="250"/>
      <c r="L23" s="251"/>
      <c r="M23" s="251"/>
      <c r="N23" s="238"/>
      <c r="O23" s="335"/>
      <c r="P23" s="336"/>
      <c r="Q23" s="336"/>
      <c r="R23" s="336"/>
      <c r="S23" s="337"/>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42"/>
      <c r="BC23" s="243"/>
      <c r="BD23" s="244"/>
      <c r="BE23" s="245"/>
      <c r="BF23" s="303"/>
      <c r="BG23" s="304"/>
      <c r="BH23" s="304"/>
      <c r="BI23" s="304"/>
      <c r="BJ23" s="305"/>
    </row>
    <row r="24" spans="2:62" ht="20.25" customHeight="1" x14ac:dyDescent="0.45">
      <c r="B24" s="307"/>
      <c r="C24" s="235"/>
      <c r="D24" s="236"/>
      <c r="E24" s="152"/>
      <c r="F24" s="153">
        <f>C23</f>
        <v>0</v>
      </c>
      <c r="G24" s="152"/>
      <c r="H24" s="153">
        <f>I23</f>
        <v>0</v>
      </c>
      <c r="I24" s="248"/>
      <c r="J24" s="249"/>
      <c r="K24" s="252"/>
      <c r="L24" s="253"/>
      <c r="M24" s="253"/>
      <c r="N24" s="236"/>
      <c r="O24" s="335"/>
      <c r="P24" s="336"/>
      <c r="Q24" s="336"/>
      <c r="R24" s="336"/>
      <c r="S24" s="337"/>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92">
        <f>IF($BE$3="４週",SUM(W24:AX24),IF($BE$3="暦月",SUM(W24:BA24),""))</f>
        <v>0</v>
      </c>
      <c r="BC24" s="293"/>
      <c r="BD24" s="294">
        <f>IF($BE$3="４週",BB24/4,IF($BE$3="暦月",(BB24/($BE$8/7)),""))</f>
        <v>0</v>
      </c>
      <c r="BE24" s="293"/>
      <c r="BF24" s="289"/>
      <c r="BG24" s="290"/>
      <c r="BH24" s="290"/>
      <c r="BI24" s="290"/>
      <c r="BJ24" s="291"/>
    </row>
    <row r="25" spans="2:62" ht="20.25" customHeight="1" x14ac:dyDescent="0.45">
      <c r="B25" s="306">
        <f>B23+1</f>
        <v>5</v>
      </c>
      <c r="C25" s="237"/>
      <c r="D25" s="238"/>
      <c r="E25" s="152"/>
      <c r="F25" s="153"/>
      <c r="G25" s="152"/>
      <c r="H25" s="153"/>
      <c r="I25" s="246"/>
      <c r="J25" s="247"/>
      <c r="K25" s="250"/>
      <c r="L25" s="251"/>
      <c r="M25" s="251"/>
      <c r="N25" s="238"/>
      <c r="O25" s="335"/>
      <c r="P25" s="336"/>
      <c r="Q25" s="336"/>
      <c r="R25" s="336"/>
      <c r="S25" s="337"/>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42"/>
      <c r="BC25" s="243"/>
      <c r="BD25" s="244"/>
      <c r="BE25" s="245"/>
      <c r="BF25" s="303"/>
      <c r="BG25" s="304"/>
      <c r="BH25" s="304"/>
      <c r="BI25" s="304"/>
      <c r="BJ25" s="305"/>
    </row>
    <row r="26" spans="2:62" ht="20.25" customHeight="1" x14ac:dyDescent="0.45">
      <c r="B26" s="307"/>
      <c r="C26" s="235"/>
      <c r="D26" s="236"/>
      <c r="E26" s="152"/>
      <c r="F26" s="153">
        <f>C25</f>
        <v>0</v>
      </c>
      <c r="G26" s="152"/>
      <c r="H26" s="153">
        <f>I25</f>
        <v>0</v>
      </c>
      <c r="I26" s="248"/>
      <c r="J26" s="249"/>
      <c r="K26" s="252"/>
      <c r="L26" s="253"/>
      <c r="M26" s="253"/>
      <c r="N26" s="236"/>
      <c r="O26" s="335"/>
      <c r="P26" s="336"/>
      <c r="Q26" s="336"/>
      <c r="R26" s="336"/>
      <c r="S26" s="337"/>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92">
        <f>IF($BE$3="４週",SUM(W26:AX26),IF($BE$3="暦月",SUM(W26:BA26),""))</f>
        <v>0</v>
      </c>
      <c r="BC26" s="293"/>
      <c r="BD26" s="294">
        <f>IF($BE$3="４週",BB26/4,IF($BE$3="暦月",(BB26/($BE$8/7)),""))</f>
        <v>0</v>
      </c>
      <c r="BE26" s="293"/>
      <c r="BF26" s="289"/>
      <c r="BG26" s="290"/>
      <c r="BH26" s="290"/>
      <c r="BI26" s="290"/>
      <c r="BJ26" s="291"/>
    </row>
    <row r="27" spans="2:62" ht="20.25" customHeight="1" x14ac:dyDescent="0.45">
      <c r="B27" s="306">
        <f>B25+1</f>
        <v>6</v>
      </c>
      <c r="C27" s="237"/>
      <c r="D27" s="238"/>
      <c r="E27" s="152"/>
      <c r="F27" s="153"/>
      <c r="G27" s="152"/>
      <c r="H27" s="153"/>
      <c r="I27" s="246"/>
      <c r="J27" s="247"/>
      <c r="K27" s="250"/>
      <c r="L27" s="251"/>
      <c r="M27" s="251"/>
      <c r="N27" s="238"/>
      <c r="O27" s="335"/>
      <c r="P27" s="336"/>
      <c r="Q27" s="336"/>
      <c r="R27" s="336"/>
      <c r="S27" s="337"/>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42"/>
      <c r="BC27" s="243"/>
      <c r="BD27" s="244"/>
      <c r="BE27" s="245"/>
      <c r="BF27" s="303"/>
      <c r="BG27" s="304"/>
      <c r="BH27" s="304"/>
      <c r="BI27" s="304"/>
      <c r="BJ27" s="305"/>
    </row>
    <row r="28" spans="2:62" ht="20.25" customHeight="1" x14ac:dyDescent="0.45">
      <c r="B28" s="307"/>
      <c r="C28" s="235"/>
      <c r="D28" s="236"/>
      <c r="E28" s="152"/>
      <c r="F28" s="153">
        <f>C27</f>
        <v>0</v>
      </c>
      <c r="G28" s="152"/>
      <c r="H28" s="153">
        <f>I27</f>
        <v>0</v>
      </c>
      <c r="I28" s="248"/>
      <c r="J28" s="249"/>
      <c r="K28" s="252"/>
      <c r="L28" s="253"/>
      <c r="M28" s="253"/>
      <c r="N28" s="236"/>
      <c r="O28" s="335"/>
      <c r="P28" s="336"/>
      <c r="Q28" s="336"/>
      <c r="R28" s="336"/>
      <c r="S28" s="337"/>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92">
        <f>IF($BE$3="４週",SUM(W28:AX28),IF($BE$3="暦月",SUM(W28:BA28),""))</f>
        <v>0</v>
      </c>
      <c r="BC28" s="293"/>
      <c r="BD28" s="294">
        <f>IF($BE$3="４週",BB28/4,IF($BE$3="暦月",(BB28/($BE$8/7)),""))</f>
        <v>0</v>
      </c>
      <c r="BE28" s="293"/>
      <c r="BF28" s="289"/>
      <c r="BG28" s="290"/>
      <c r="BH28" s="290"/>
      <c r="BI28" s="290"/>
      <c r="BJ28" s="291"/>
    </row>
    <row r="29" spans="2:62" ht="20.25" customHeight="1" x14ac:dyDescent="0.45">
      <c r="B29" s="306">
        <f>B27+1</f>
        <v>7</v>
      </c>
      <c r="C29" s="237"/>
      <c r="D29" s="238"/>
      <c r="E29" s="152"/>
      <c r="F29" s="153"/>
      <c r="G29" s="152"/>
      <c r="H29" s="153"/>
      <c r="I29" s="246"/>
      <c r="J29" s="247"/>
      <c r="K29" s="250"/>
      <c r="L29" s="251"/>
      <c r="M29" s="251"/>
      <c r="N29" s="238"/>
      <c r="O29" s="335"/>
      <c r="P29" s="336"/>
      <c r="Q29" s="336"/>
      <c r="R29" s="336"/>
      <c r="S29" s="337"/>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42"/>
      <c r="BC29" s="243"/>
      <c r="BD29" s="244"/>
      <c r="BE29" s="245"/>
      <c r="BF29" s="303"/>
      <c r="BG29" s="304"/>
      <c r="BH29" s="304"/>
      <c r="BI29" s="304"/>
      <c r="BJ29" s="305"/>
    </row>
    <row r="30" spans="2:62" ht="20.25" customHeight="1" x14ac:dyDescent="0.45">
      <c r="B30" s="307"/>
      <c r="C30" s="235"/>
      <c r="D30" s="236"/>
      <c r="E30" s="152"/>
      <c r="F30" s="153">
        <f>C29</f>
        <v>0</v>
      </c>
      <c r="G30" s="152"/>
      <c r="H30" s="153">
        <f>I29</f>
        <v>0</v>
      </c>
      <c r="I30" s="248"/>
      <c r="J30" s="249"/>
      <c r="K30" s="252"/>
      <c r="L30" s="253"/>
      <c r="M30" s="253"/>
      <c r="N30" s="236"/>
      <c r="O30" s="335"/>
      <c r="P30" s="336"/>
      <c r="Q30" s="336"/>
      <c r="R30" s="336"/>
      <c r="S30" s="337"/>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92">
        <f>IF($BE$3="４週",SUM(W30:AX30),IF($BE$3="暦月",SUM(W30:BA30),""))</f>
        <v>0</v>
      </c>
      <c r="BC30" s="293"/>
      <c r="BD30" s="294">
        <f>IF($BE$3="４週",BB30/4,IF($BE$3="暦月",(BB30/($BE$8/7)),""))</f>
        <v>0</v>
      </c>
      <c r="BE30" s="293"/>
      <c r="BF30" s="289"/>
      <c r="BG30" s="290"/>
      <c r="BH30" s="290"/>
      <c r="BI30" s="290"/>
      <c r="BJ30" s="291"/>
    </row>
    <row r="31" spans="2:62" ht="20.25" customHeight="1" x14ac:dyDescent="0.45">
      <c r="B31" s="306">
        <f>B29+1</f>
        <v>8</v>
      </c>
      <c r="C31" s="237"/>
      <c r="D31" s="238"/>
      <c r="E31" s="152"/>
      <c r="F31" s="153"/>
      <c r="G31" s="152"/>
      <c r="H31" s="153"/>
      <c r="I31" s="246"/>
      <c r="J31" s="247"/>
      <c r="K31" s="250"/>
      <c r="L31" s="251"/>
      <c r="M31" s="251"/>
      <c r="N31" s="238"/>
      <c r="O31" s="335"/>
      <c r="P31" s="336"/>
      <c r="Q31" s="336"/>
      <c r="R31" s="336"/>
      <c r="S31" s="337"/>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42"/>
      <c r="BC31" s="243"/>
      <c r="BD31" s="244"/>
      <c r="BE31" s="245"/>
      <c r="BF31" s="303"/>
      <c r="BG31" s="304"/>
      <c r="BH31" s="304"/>
      <c r="BI31" s="304"/>
      <c r="BJ31" s="305"/>
    </row>
    <row r="32" spans="2:62" ht="20.25" customHeight="1" x14ac:dyDescent="0.45">
      <c r="B32" s="307"/>
      <c r="C32" s="235"/>
      <c r="D32" s="236"/>
      <c r="E32" s="152"/>
      <c r="F32" s="153">
        <f>C31</f>
        <v>0</v>
      </c>
      <c r="G32" s="152"/>
      <c r="H32" s="153">
        <f>I31</f>
        <v>0</v>
      </c>
      <c r="I32" s="248"/>
      <c r="J32" s="249"/>
      <c r="K32" s="252"/>
      <c r="L32" s="253"/>
      <c r="M32" s="253"/>
      <c r="N32" s="236"/>
      <c r="O32" s="335"/>
      <c r="P32" s="336"/>
      <c r="Q32" s="336"/>
      <c r="R32" s="336"/>
      <c r="S32" s="337"/>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92">
        <f>IF($BE$3="４週",SUM(W32:AX32),IF($BE$3="暦月",SUM(W32:BA32),""))</f>
        <v>0</v>
      </c>
      <c r="BC32" s="293"/>
      <c r="BD32" s="294">
        <f>IF($BE$3="４週",BB32/4,IF($BE$3="暦月",(BB32/($BE$8/7)),""))</f>
        <v>0</v>
      </c>
      <c r="BE32" s="293"/>
      <c r="BF32" s="289"/>
      <c r="BG32" s="290"/>
      <c r="BH32" s="290"/>
      <c r="BI32" s="290"/>
      <c r="BJ32" s="291"/>
    </row>
    <row r="33" spans="2:62" ht="20.25" customHeight="1" x14ac:dyDescent="0.45">
      <c r="B33" s="306">
        <f>B31+1</f>
        <v>9</v>
      </c>
      <c r="C33" s="237"/>
      <c r="D33" s="238"/>
      <c r="E33" s="152"/>
      <c r="F33" s="153"/>
      <c r="G33" s="152"/>
      <c r="H33" s="153"/>
      <c r="I33" s="246"/>
      <c r="J33" s="247"/>
      <c r="K33" s="250"/>
      <c r="L33" s="251"/>
      <c r="M33" s="251"/>
      <c r="N33" s="238"/>
      <c r="O33" s="335"/>
      <c r="P33" s="336"/>
      <c r="Q33" s="336"/>
      <c r="R33" s="336"/>
      <c r="S33" s="337"/>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42"/>
      <c r="BC33" s="243"/>
      <c r="BD33" s="244"/>
      <c r="BE33" s="245"/>
      <c r="BF33" s="303"/>
      <c r="BG33" s="304"/>
      <c r="BH33" s="304"/>
      <c r="BI33" s="304"/>
      <c r="BJ33" s="305"/>
    </row>
    <row r="34" spans="2:62" ht="20.25" customHeight="1" x14ac:dyDescent="0.45">
      <c r="B34" s="307"/>
      <c r="C34" s="235"/>
      <c r="D34" s="236"/>
      <c r="E34" s="152"/>
      <c r="F34" s="153">
        <f>C33</f>
        <v>0</v>
      </c>
      <c r="G34" s="152"/>
      <c r="H34" s="153">
        <f>I33</f>
        <v>0</v>
      </c>
      <c r="I34" s="248"/>
      <c r="J34" s="249"/>
      <c r="K34" s="252"/>
      <c r="L34" s="253"/>
      <c r="M34" s="253"/>
      <c r="N34" s="236"/>
      <c r="O34" s="335"/>
      <c r="P34" s="336"/>
      <c r="Q34" s="336"/>
      <c r="R34" s="336"/>
      <c r="S34" s="337"/>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92">
        <f>IF($BE$3="４週",SUM(W34:AX34),IF($BE$3="暦月",SUM(W34:BA34),""))</f>
        <v>0</v>
      </c>
      <c r="BC34" s="293"/>
      <c r="BD34" s="294">
        <f>IF($BE$3="４週",BB34/4,IF($BE$3="暦月",(BB34/($BE$8/7)),""))</f>
        <v>0</v>
      </c>
      <c r="BE34" s="293"/>
      <c r="BF34" s="289"/>
      <c r="BG34" s="290"/>
      <c r="BH34" s="290"/>
      <c r="BI34" s="290"/>
      <c r="BJ34" s="291"/>
    </row>
    <row r="35" spans="2:62" ht="20.25" customHeight="1" x14ac:dyDescent="0.45">
      <c r="B35" s="306">
        <f>B33+1</f>
        <v>10</v>
      </c>
      <c r="C35" s="237"/>
      <c r="D35" s="238"/>
      <c r="E35" s="152"/>
      <c r="F35" s="153"/>
      <c r="G35" s="152"/>
      <c r="H35" s="153"/>
      <c r="I35" s="246"/>
      <c r="J35" s="247"/>
      <c r="K35" s="250"/>
      <c r="L35" s="251"/>
      <c r="M35" s="251"/>
      <c r="N35" s="238"/>
      <c r="O35" s="335"/>
      <c r="P35" s="336"/>
      <c r="Q35" s="336"/>
      <c r="R35" s="336"/>
      <c r="S35" s="337"/>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42"/>
      <c r="BC35" s="243"/>
      <c r="BD35" s="244"/>
      <c r="BE35" s="245"/>
      <c r="BF35" s="303"/>
      <c r="BG35" s="304"/>
      <c r="BH35" s="304"/>
      <c r="BI35" s="304"/>
      <c r="BJ35" s="305"/>
    </row>
    <row r="36" spans="2:62" ht="20.25" customHeight="1" x14ac:dyDescent="0.45">
      <c r="B36" s="307"/>
      <c r="C36" s="235"/>
      <c r="D36" s="236"/>
      <c r="E36" s="152"/>
      <c r="F36" s="153">
        <f>C35</f>
        <v>0</v>
      </c>
      <c r="G36" s="152"/>
      <c r="H36" s="153">
        <f>I35</f>
        <v>0</v>
      </c>
      <c r="I36" s="248"/>
      <c r="J36" s="249"/>
      <c r="K36" s="252"/>
      <c r="L36" s="253"/>
      <c r="M36" s="253"/>
      <c r="N36" s="236"/>
      <c r="O36" s="335"/>
      <c r="P36" s="336"/>
      <c r="Q36" s="336"/>
      <c r="R36" s="336"/>
      <c r="S36" s="337"/>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92">
        <f>IF($BE$3="４週",SUM(W36:AX36),IF($BE$3="暦月",SUM(W36:BA36),""))</f>
        <v>0</v>
      </c>
      <c r="BC36" s="293"/>
      <c r="BD36" s="294">
        <f>IF($BE$3="４週",BB36/4,IF($BE$3="暦月",(BB36/($BE$8/7)),""))</f>
        <v>0</v>
      </c>
      <c r="BE36" s="293"/>
      <c r="BF36" s="289"/>
      <c r="BG36" s="290"/>
      <c r="BH36" s="290"/>
      <c r="BI36" s="290"/>
      <c r="BJ36" s="291"/>
    </row>
    <row r="37" spans="2:62" ht="20.25" customHeight="1" x14ac:dyDescent="0.45">
      <c r="B37" s="306">
        <f>B35+1</f>
        <v>11</v>
      </c>
      <c r="C37" s="237"/>
      <c r="D37" s="238"/>
      <c r="E37" s="152"/>
      <c r="F37" s="153"/>
      <c r="G37" s="152"/>
      <c r="H37" s="153"/>
      <c r="I37" s="246"/>
      <c r="J37" s="247"/>
      <c r="K37" s="250"/>
      <c r="L37" s="251"/>
      <c r="M37" s="251"/>
      <c r="N37" s="238"/>
      <c r="O37" s="335"/>
      <c r="P37" s="336"/>
      <c r="Q37" s="336"/>
      <c r="R37" s="336"/>
      <c r="S37" s="337"/>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42"/>
      <c r="BC37" s="243"/>
      <c r="BD37" s="244"/>
      <c r="BE37" s="245"/>
      <c r="BF37" s="303"/>
      <c r="BG37" s="304"/>
      <c r="BH37" s="304"/>
      <c r="BI37" s="304"/>
      <c r="BJ37" s="305"/>
    </row>
    <row r="38" spans="2:62" ht="20.25" customHeight="1" x14ac:dyDescent="0.45">
      <c r="B38" s="307"/>
      <c r="C38" s="235"/>
      <c r="D38" s="236"/>
      <c r="E38" s="152"/>
      <c r="F38" s="153">
        <f>C37</f>
        <v>0</v>
      </c>
      <c r="G38" s="152"/>
      <c r="H38" s="153">
        <f>I37</f>
        <v>0</v>
      </c>
      <c r="I38" s="248"/>
      <c r="J38" s="249"/>
      <c r="K38" s="252"/>
      <c r="L38" s="253"/>
      <c r="M38" s="253"/>
      <c r="N38" s="236"/>
      <c r="O38" s="335"/>
      <c r="P38" s="336"/>
      <c r="Q38" s="336"/>
      <c r="R38" s="336"/>
      <c r="S38" s="337"/>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92">
        <f>IF($BE$3="４週",SUM(W38:AX38),IF($BE$3="暦月",SUM(W38:BA38),""))</f>
        <v>0</v>
      </c>
      <c r="BC38" s="293"/>
      <c r="BD38" s="294">
        <f>IF($BE$3="４週",BB38/4,IF($BE$3="暦月",(BB38/($BE$8/7)),""))</f>
        <v>0</v>
      </c>
      <c r="BE38" s="293"/>
      <c r="BF38" s="289"/>
      <c r="BG38" s="290"/>
      <c r="BH38" s="290"/>
      <c r="BI38" s="290"/>
      <c r="BJ38" s="291"/>
    </row>
    <row r="39" spans="2:62" ht="20.25" customHeight="1" x14ac:dyDescent="0.45">
      <c r="B39" s="306">
        <f>B37+1</f>
        <v>12</v>
      </c>
      <c r="C39" s="237"/>
      <c r="D39" s="238"/>
      <c r="E39" s="152"/>
      <c r="F39" s="153"/>
      <c r="G39" s="152"/>
      <c r="H39" s="153"/>
      <c r="I39" s="246"/>
      <c r="J39" s="247"/>
      <c r="K39" s="250"/>
      <c r="L39" s="251"/>
      <c r="M39" s="251"/>
      <c r="N39" s="238"/>
      <c r="O39" s="335"/>
      <c r="P39" s="336"/>
      <c r="Q39" s="336"/>
      <c r="R39" s="336"/>
      <c r="S39" s="337"/>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42"/>
      <c r="BC39" s="243"/>
      <c r="BD39" s="244"/>
      <c r="BE39" s="245"/>
      <c r="BF39" s="303"/>
      <c r="BG39" s="304"/>
      <c r="BH39" s="304"/>
      <c r="BI39" s="304"/>
      <c r="BJ39" s="305"/>
    </row>
    <row r="40" spans="2:62" ht="20.25" customHeight="1" x14ac:dyDescent="0.45">
      <c r="B40" s="307"/>
      <c r="C40" s="235"/>
      <c r="D40" s="236"/>
      <c r="E40" s="152"/>
      <c r="F40" s="153">
        <f>C39</f>
        <v>0</v>
      </c>
      <c r="G40" s="152"/>
      <c r="H40" s="153">
        <f>I39</f>
        <v>0</v>
      </c>
      <c r="I40" s="248"/>
      <c r="J40" s="249"/>
      <c r="K40" s="252"/>
      <c r="L40" s="253"/>
      <c r="M40" s="253"/>
      <c r="N40" s="236"/>
      <c r="O40" s="335"/>
      <c r="P40" s="336"/>
      <c r="Q40" s="336"/>
      <c r="R40" s="336"/>
      <c r="S40" s="337"/>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92">
        <f>IF($BE$3="４週",SUM(W40:AX40),IF($BE$3="暦月",SUM(W40:BA40),""))</f>
        <v>0</v>
      </c>
      <c r="BC40" s="293"/>
      <c r="BD40" s="294">
        <f>IF($BE$3="４週",BB40/4,IF($BE$3="暦月",(BB40/($BE$8/7)),""))</f>
        <v>0</v>
      </c>
      <c r="BE40" s="293"/>
      <c r="BF40" s="289"/>
      <c r="BG40" s="290"/>
      <c r="BH40" s="290"/>
      <c r="BI40" s="290"/>
      <c r="BJ40" s="291"/>
    </row>
    <row r="41" spans="2:62" ht="20.25" customHeight="1" x14ac:dyDescent="0.45">
      <c r="B41" s="306">
        <f>B39+1</f>
        <v>13</v>
      </c>
      <c r="C41" s="237"/>
      <c r="D41" s="238"/>
      <c r="E41" s="152"/>
      <c r="F41" s="153"/>
      <c r="G41" s="152"/>
      <c r="H41" s="153"/>
      <c r="I41" s="246"/>
      <c r="J41" s="247"/>
      <c r="K41" s="250"/>
      <c r="L41" s="251"/>
      <c r="M41" s="251"/>
      <c r="N41" s="238"/>
      <c r="O41" s="335"/>
      <c r="P41" s="336"/>
      <c r="Q41" s="336"/>
      <c r="R41" s="336"/>
      <c r="S41" s="337"/>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42"/>
      <c r="BC41" s="243"/>
      <c r="BD41" s="244"/>
      <c r="BE41" s="245"/>
      <c r="BF41" s="303"/>
      <c r="BG41" s="304"/>
      <c r="BH41" s="304"/>
      <c r="BI41" s="304"/>
      <c r="BJ41" s="305"/>
    </row>
    <row r="42" spans="2:62" ht="20.25" customHeight="1" x14ac:dyDescent="0.45">
      <c r="B42" s="307"/>
      <c r="C42" s="235"/>
      <c r="D42" s="236"/>
      <c r="E42" s="152"/>
      <c r="F42" s="153">
        <f>C41</f>
        <v>0</v>
      </c>
      <c r="G42" s="152"/>
      <c r="H42" s="153">
        <f>I41</f>
        <v>0</v>
      </c>
      <c r="I42" s="248"/>
      <c r="J42" s="249"/>
      <c r="K42" s="252"/>
      <c r="L42" s="253"/>
      <c r="M42" s="253"/>
      <c r="N42" s="236"/>
      <c r="O42" s="335"/>
      <c r="P42" s="336"/>
      <c r="Q42" s="336"/>
      <c r="R42" s="336"/>
      <c r="S42" s="337"/>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92">
        <f>IF($BE$3="４週",SUM(W42:AX42),IF($BE$3="暦月",SUM(W42:BA42),""))</f>
        <v>0</v>
      </c>
      <c r="BC42" s="293"/>
      <c r="BD42" s="294">
        <f>IF($BE$3="４週",BB42/4,IF($BE$3="暦月",(BB42/($BE$8/7)),""))</f>
        <v>0</v>
      </c>
      <c r="BE42" s="293"/>
      <c r="BF42" s="289"/>
      <c r="BG42" s="290"/>
      <c r="BH42" s="290"/>
      <c r="BI42" s="290"/>
      <c r="BJ42" s="291"/>
    </row>
    <row r="43" spans="2:62" ht="20.25" customHeight="1" x14ac:dyDescent="0.45">
      <c r="B43" s="306">
        <f>B41+1</f>
        <v>14</v>
      </c>
      <c r="C43" s="237"/>
      <c r="D43" s="238"/>
      <c r="E43" s="152"/>
      <c r="F43" s="153"/>
      <c r="G43" s="152"/>
      <c r="H43" s="153"/>
      <c r="I43" s="246"/>
      <c r="J43" s="247"/>
      <c r="K43" s="250"/>
      <c r="L43" s="251"/>
      <c r="M43" s="251"/>
      <c r="N43" s="238"/>
      <c r="O43" s="335"/>
      <c r="P43" s="336"/>
      <c r="Q43" s="336"/>
      <c r="R43" s="336"/>
      <c r="S43" s="337"/>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42"/>
      <c r="BC43" s="243"/>
      <c r="BD43" s="244"/>
      <c r="BE43" s="245"/>
      <c r="BF43" s="303"/>
      <c r="BG43" s="304"/>
      <c r="BH43" s="304"/>
      <c r="BI43" s="304"/>
      <c r="BJ43" s="305"/>
    </row>
    <row r="44" spans="2:62" ht="20.25" customHeight="1" x14ac:dyDescent="0.45">
      <c r="B44" s="307"/>
      <c r="C44" s="235"/>
      <c r="D44" s="236"/>
      <c r="E44" s="152"/>
      <c r="F44" s="153">
        <f>C43</f>
        <v>0</v>
      </c>
      <c r="G44" s="152"/>
      <c r="H44" s="153">
        <f>I43</f>
        <v>0</v>
      </c>
      <c r="I44" s="248"/>
      <c r="J44" s="249"/>
      <c r="K44" s="252"/>
      <c r="L44" s="253"/>
      <c r="M44" s="253"/>
      <c r="N44" s="236"/>
      <c r="O44" s="335"/>
      <c r="P44" s="336"/>
      <c r="Q44" s="336"/>
      <c r="R44" s="336"/>
      <c r="S44" s="337"/>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92">
        <f>IF($BE$3="４週",SUM(W44:AX44),IF($BE$3="暦月",SUM(W44:BA44),""))</f>
        <v>0</v>
      </c>
      <c r="BC44" s="293"/>
      <c r="BD44" s="294">
        <f>IF($BE$3="４週",BB44/4,IF($BE$3="暦月",(BB44/($BE$8/7)),""))</f>
        <v>0</v>
      </c>
      <c r="BE44" s="293"/>
      <c r="BF44" s="289"/>
      <c r="BG44" s="290"/>
      <c r="BH44" s="290"/>
      <c r="BI44" s="290"/>
      <c r="BJ44" s="291"/>
    </row>
    <row r="45" spans="2:62" ht="20.25" customHeight="1" x14ac:dyDescent="0.45">
      <c r="B45" s="306">
        <f>B43+1</f>
        <v>15</v>
      </c>
      <c r="C45" s="237"/>
      <c r="D45" s="238"/>
      <c r="E45" s="152"/>
      <c r="F45" s="153"/>
      <c r="G45" s="152"/>
      <c r="H45" s="153"/>
      <c r="I45" s="246"/>
      <c r="J45" s="247"/>
      <c r="K45" s="250"/>
      <c r="L45" s="251"/>
      <c r="M45" s="251"/>
      <c r="N45" s="238"/>
      <c r="O45" s="335"/>
      <c r="P45" s="336"/>
      <c r="Q45" s="336"/>
      <c r="R45" s="336"/>
      <c r="S45" s="337"/>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42"/>
      <c r="BC45" s="243"/>
      <c r="BD45" s="244"/>
      <c r="BE45" s="245"/>
      <c r="BF45" s="303"/>
      <c r="BG45" s="304"/>
      <c r="BH45" s="304"/>
      <c r="BI45" s="304"/>
      <c r="BJ45" s="305"/>
    </row>
    <row r="46" spans="2:62" ht="20.25" customHeight="1" x14ac:dyDescent="0.45">
      <c r="B46" s="307"/>
      <c r="C46" s="235"/>
      <c r="D46" s="236"/>
      <c r="E46" s="152"/>
      <c r="F46" s="153">
        <f>C45</f>
        <v>0</v>
      </c>
      <c r="G46" s="152"/>
      <c r="H46" s="153">
        <f>I45</f>
        <v>0</v>
      </c>
      <c r="I46" s="248"/>
      <c r="J46" s="249"/>
      <c r="K46" s="252"/>
      <c r="L46" s="253"/>
      <c r="M46" s="253"/>
      <c r="N46" s="236"/>
      <c r="O46" s="335"/>
      <c r="P46" s="336"/>
      <c r="Q46" s="336"/>
      <c r="R46" s="336"/>
      <c r="S46" s="337"/>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92">
        <f>IF($BE$3="４週",SUM(W46:AX46),IF($BE$3="暦月",SUM(W46:BA46),""))</f>
        <v>0</v>
      </c>
      <c r="BC46" s="293"/>
      <c r="BD46" s="294">
        <f>IF($BE$3="４週",BB46/4,IF($BE$3="暦月",(BB46/($BE$8/7)),""))</f>
        <v>0</v>
      </c>
      <c r="BE46" s="293"/>
      <c r="BF46" s="289"/>
      <c r="BG46" s="290"/>
      <c r="BH46" s="290"/>
      <c r="BI46" s="290"/>
      <c r="BJ46" s="291"/>
    </row>
    <row r="47" spans="2:62" ht="20.25" customHeight="1" x14ac:dyDescent="0.45">
      <c r="B47" s="306">
        <f>B45+1</f>
        <v>16</v>
      </c>
      <c r="C47" s="237"/>
      <c r="D47" s="238"/>
      <c r="E47" s="152"/>
      <c r="F47" s="153"/>
      <c r="G47" s="152"/>
      <c r="H47" s="153"/>
      <c r="I47" s="246"/>
      <c r="J47" s="247"/>
      <c r="K47" s="250"/>
      <c r="L47" s="251"/>
      <c r="M47" s="251"/>
      <c r="N47" s="238"/>
      <c r="O47" s="335"/>
      <c r="P47" s="336"/>
      <c r="Q47" s="336"/>
      <c r="R47" s="336"/>
      <c r="S47" s="337"/>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42"/>
      <c r="BC47" s="243"/>
      <c r="BD47" s="244"/>
      <c r="BE47" s="245"/>
      <c r="BF47" s="303"/>
      <c r="BG47" s="304"/>
      <c r="BH47" s="304"/>
      <c r="BI47" s="304"/>
      <c r="BJ47" s="305"/>
    </row>
    <row r="48" spans="2:62" ht="20.25" customHeight="1" x14ac:dyDescent="0.45">
      <c r="B48" s="307"/>
      <c r="C48" s="235"/>
      <c r="D48" s="236"/>
      <c r="E48" s="152"/>
      <c r="F48" s="153">
        <f>C47</f>
        <v>0</v>
      </c>
      <c r="G48" s="152"/>
      <c r="H48" s="153">
        <f>I47</f>
        <v>0</v>
      </c>
      <c r="I48" s="248"/>
      <c r="J48" s="249"/>
      <c r="K48" s="252"/>
      <c r="L48" s="253"/>
      <c r="M48" s="253"/>
      <c r="N48" s="236"/>
      <c r="O48" s="335"/>
      <c r="P48" s="336"/>
      <c r="Q48" s="336"/>
      <c r="R48" s="336"/>
      <c r="S48" s="337"/>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92">
        <f>IF($BE$3="４週",SUM(W48:AX48),IF($BE$3="暦月",SUM(W48:BA48),""))</f>
        <v>0</v>
      </c>
      <c r="BC48" s="293"/>
      <c r="BD48" s="294">
        <f>IF($BE$3="４週",BB48/4,IF($BE$3="暦月",(BB48/($BE$8/7)),""))</f>
        <v>0</v>
      </c>
      <c r="BE48" s="293"/>
      <c r="BF48" s="289"/>
      <c r="BG48" s="290"/>
      <c r="BH48" s="290"/>
      <c r="BI48" s="290"/>
      <c r="BJ48" s="291"/>
    </row>
    <row r="49" spans="2:62" ht="20.25" customHeight="1" x14ac:dyDescent="0.45">
      <c r="B49" s="306">
        <f>B47+1</f>
        <v>17</v>
      </c>
      <c r="C49" s="237"/>
      <c r="D49" s="238"/>
      <c r="E49" s="152"/>
      <c r="F49" s="153"/>
      <c r="G49" s="152"/>
      <c r="H49" s="153"/>
      <c r="I49" s="246"/>
      <c r="J49" s="247"/>
      <c r="K49" s="250"/>
      <c r="L49" s="251"/>
      <c r="M49" s="251"/>
      <c r="N49" s="238"/>
      <c r="O49" s="335"/>
      <c r="P49" s="336"/>
      <c r="Q49" s="336"/>
      <c r="R49" s="336"/>
      <c r="S49" s="337"/>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42"/>
      <c r="BC49" s="243"/>
      <c r="BD49" s="244"/>
      <c r="BE49" s="245"/>
      <c r="BF49" s="303"/>
      <c r="BG49" s="304"/>
      <c r="BH49" s="304"/>
      <c r="BI49" s="304"/>
      <c r="BJ49" s="305"/>
    </row>
    <row r="50" spans="2:62" ht="20.25" customHeight="1" x14ac:dyDescent="0.45">
      <c r="B50" s="307"/>
      <c r="C50" s="235"/>
      <c r="D50" s="236"/>
      <c r="E50" s="152"/>
      <c r="F50" s="153">
        <f>C49</f>
        <v>0</v>
      </c>
      <c r="G50" s="152"/>
      <c r="H50" s="153">
        <f>I49</f>
        <v>0</v>
      </c>
      <c r="I50" s="248"/>
      <c r="J50" s="249"/>
      <c r="K50" s="252"/>
      <c r="L50" s="253"/>
      <c r="M50" s="253"/>
      <c r="N50" s="236"/>
      <c r="O50" s="335"/>
      <c r="P50" s="336"/>
      <c r="Q50" s="336"/>
      <c r="R50" s="336"/>
      <c r="S50" s="337"/>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92">
        <f>IF($BE$3="４週",SUM(W50:AX50),IF($BE$3="暦月",SUM(W50:BA50),""))</f>
        <v>0</v>
      </c>
      <c r="BC50" s="293"/>
      <c r="BD50" s="294">
        <f>IF($BE$3="４週",BB50/4,IF($BE$3="暦月",(BB50/($BE$8/7)),""))</f>
        <v>0</v>
      </c>
      <c r="BE50" s="293"/>
      <c r="BF50" s="289"/>
      <c r="BG50" s="290"/>
      <c r="BH50" s="290"/>
      <c r="BI50" s="290"/>
      <c r="BJ50" s="291"/>
    </row>
    <row r="51" spans="2:62" ht="20.25" customHeight="1" x14ac:dyDescent="0.45">
      <c r="B51" s="306">
        <f>B49+1</f>
        <v>18</v>
      </c>
      <c r="C51" s="237"/>
      <c r="D51" s="238"/>
      <c r="E51" s="152"/>
      <c r="F51" s="153"/>
      <c r="G51" s="152"/>
      <c r="H51" s="153"/>
      <c r="I51" s="246"/>
      <c r="J51" s="247"/>
      <c r="K51" s="250"/>
      <c r="L51" s="251"/>
      <c r="M51" s="251"/>
      <c r="N51" s="238"/>
      <c r="O51" s="335"/>
      <c r="P51" s="336"/>
      <c r="Q51" s="336"/>
      <c r="R51" s="336"/>
      <c r="S51" s="337"/>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42"/>
      <c r="BC51" s="243"/>
      <c r="BD51" s="244"/>
      <c r="BE51" s="245"/>
      <c r="BF51" s="303"/>
      <c r="BG51" s="304"/>
      <c r="BH51" s="304"/>
      <c r="BI51" s="304"/>
      <c r="BJ51" s="305"/>
    </row>
    <row r="52" spans="2:62" ht="20.25" customHeight="1" x14ac:dyDescent="0.45">
      <c r="B52" s="307"/>
      <c r="C52" s="235"/>
      <c r="D52" s="236"/>
      <c r="E52" s="152"/>
      <c r="F52" s="153">
        <f>C51</f>
        <v>0</v>
      </c>
      <c r="G52" s="152"/>
      <c r="H52" s="153">
        <f>I51</f>
        <v>0</v>
      </c>
      <c r="I52" s="248"/>
      <c r="J52" s="249"/>
      <c r="K52" s="252"/>
      <c r="L52" s="253"/>
      <c r="M52" s="253"/>
      <c r="N52" s="236"/>
      <c r="O52" s="335"/>
      <c r="P52" s="336"/>
      <c r="Q52" s="336"/>
      <c r="R52" s="336"/>
      <c r="S52" s="337"/>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92">
        <f>IF($BE$3="４週",SUM(W52:AX52),IF($BE$3="暦月",SUM(W52:BA52),""))</f>
        <v>0</v>
      </c>
      <c r="BC52" s="293"/>
      <c r="BD52" s="294">
        <f>IF($BE$3="４週",BB52/4,IF($BE$3="暦月",(BB52/($BE$8/7)),""))</f>
        <v>0</v>
      </c>
      <c r="BE52" s="293"/>
      <c r="BF52" s="289"/>
      <c r="BG52" s="290"/>
      <c r="BH52" s="290"/>
      <c r="BI52" s="290"/>
      <c r="BJ52" s="291"/>
    </row>
    <row r="53" spans="2:62" ht="20.25" customHeight="1" x14ac:dyDescent="0.45">
      <c r="B53" s="306">
        <f>B51+1</f>
        <v>19</v>
      </c>
      <c r="C53" s="237"/>
      <c r="D53" s="238"/>
      <c r="E53" s="154"/>
      <c r="F53" s="155"/>
      <c r="G53" s="154"/>
      <c r="H53" s="155"/>
      <c r="I53" s="246"/>
      <c r="J53" s="247"/>
      <c r="K53" s="250"/>
      <c r="L53" s="251"/>
      <c r="M53" s="251"/>
      <c r="N53" s="238"/>
      <c r="O53" s="335"/>
      <c r="P53" s="336"/>
      <c r="Q53" s="336"/>
      <c r="R53" s="336"/>
      <c r="S53" s="337"/>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42"/>
      <c r="BC53" s="243"/>
      <c r="BD53" s="244"/>
      <c r="BE53" s="245"/>
      <c r="BF53" s="303"/>
      <c r="BG53" s="304"/>
      <c r="BH53" s="304"/>
      <c r="BI53" s="304"/>
      <c r="BJ53" s="305"/>
    </row>
    <row r="54" spans="2:62" ht="20.25" customHeight="1" x14ac:dyDescent="0.45">
      <c r="B54" s="307"/>
      <c r="C54" s="235"/>
      <c r="D54" s="236"/>
      <c r="E54" s="152"/>
      <c r="F54" s="153">
        <f>C53</f>
        <v>0</v>
      </c>
      <c r="G54" s="152"/>
      <c r="H54" s="153">
        <f>I53</f>
        <v>0</v>
      </c>
      <c r="I54" s="248"/>
      <c r="J54" s="249"/>
      <c r="K54" s="252"/>
      <c r="L54" s="253"/>
      <c r="M54" s="253"/>
      <c r="N54" s="236"/>
      <c r="O54" s="335"/>
      <c r="P54" s="336"/>
      <c r="Q54" s="336"/>
      <c r="R54" s="336"/>
      <c r="S54" s="337"/>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92">
        <f>IF($BE$3="４週",SUM(W54:AX54),IF($BE$3="暦月",SUM(W54:BA54),""))</f>
        <v>0</v>
      </c>
      <c r="BC54" s="293"/>
      <c r="BD54" s="294">
        <f>IF($BE$3="４週",BB54/4,IF($BE$3="暦月",(BB54/($BE$8/7)),""))</f>
        <v>0</v>
      </c>
      <c r="BE54" s="293"/>
      <c r="BF54" s="289"/>
      <c r="BG54" s="290"/>
      <c r="BH54" s="290"/>
      <c r="BI54" s="290"/>
      <c r="BJ54" s="291"/>
    </row>
    <row r="55" spans="2:62" ht="20.25" customHeight="1" x14ac:dyDescent="0.45">
      <c r="B55" s="306">
        <f>B53+1</f>
        <v>20</v>
      </c>
      <c r="C55" s="237"/>
      <c r="D55" s="238"/>
      <c r="E55" s="154"/>
      <c r="F55" s="155"/>
      <c r="G55" s="154"/>
      <c r="H55" s="155"/>
      <c r="I55" s="246"/>
      <c r="J55" s="247"/>
      <c r="K55" s="250"/>
      <c r="L55" s="251"/>
      <c r="M55" s="251"/>
      <c r="N55" s="238"/>
      <c r="O55" s="335"/>
      <c r="P55" s="336"/>
      <c r="Q55" s="336"/>
      <c r="R55" s="336"/>
      <c r="S55" s="337"/>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42"/>
      <c r="BC55" s="243"/>
      <c r="BD55" s="244"/>
      <c r="BE55" s="245"/>
      <c r="BF55" s="303"/>
      <c r="BG55" s="304"/>
      <c r="BH55" s="304"/>
      <c r="BI55" s="304"/>
      <c r="BJ55" s="305"/>
    </row>
    <row r="56" spans="2:62" ht="20.25" customHeight="1" x14ac:dyDescent="0.45">
      <c r="B56" s="307"/>
      <c r="C56" s="235"/>
      <c r="D56" s="236"/>
      <c r="E56" s="152"/>
      <c r="F56" s="153">
        <f>C55</f>
        <v>0</v>
      </c>
      <c r="G56" s="152"/>
      <c r="H56" s="153">
        <f>I55</f>
        <v>0</v>
      </c>
      <c r="I56" s="248"/>
      <c r="J56" s="249"/>
      <c r="K56" s="252"/>
      <c r="L56" s="253"/>
      <c r="M56" s="253"/>
      <c r="N56" s="236"/>
      <c r="O56" s="335"/>
      <c r="P56" s="336"/>
      <c r="Q56" s="336"/>
      <c r="R56" s="336"/>
      <c r="S56" s="337"/>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92">
        <f>IF($BE$3="４週",SUM(W56:AX56),IF($BE$3="暦月",SUM(W56:BA56),""))</f>
        <v>0</v>
      </c>
      <c r="BC56" s="293"/>
      <c r="BD56" s="294">
        <f>IF($BE$3="４週",BB56/4,IF($BE$3="暦月",(BB56/($BE$8/7)),""))</f>
        <v>0</v>
      </c>
      <c r="BE56" s="293"/>
      <c r="BF56" s="289"/>
      <c r="BG56" s="290"/>
      <c r="BH56" s="290"/>
      <c r="BI56" s="290"/>
      <c r="BJ56" s="291"/>
    </row>
    <row r="57" spans="2:62" ht="20.25" customHeight="1" x14ac:dyDescent="0.45">
      <c r="B57" s="306">
        <f>B55+1</f>
        <v>21</v>
      </c>
      <c r="C57" s="237"/>
      <c r="D57" s="238"/>
      <c r="E57" s="152"/>
      <c r="F57" s="153"/>
      <c r="G57" s="152"/>
      <c r="H57" s="153"/>
      <c r="I57" s="246"/>
      <c r="J57" s="247"/>
      <c r="K57" s="250"/>
      <c r="L57" s="251"/>
      <c r="M57" s="251"/>
      <c r="N57" s="238"/>
      <c r="O57" s="335"/>
      <c r="P57" s="336"/>
      <c r="Q57" s="336"/>
      <c r="R57" s="336"/>
      <c r="S57" s="337"/>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42"/>
      <c r="BC57" s="243"/>
      <c r="BD57" s="244"/>
      <c r="BE57" s="245"/>
      <c r="BF57" s="303"/>
      <c r="BG57" s="304"/>
      <c r="BH57" s="304"/>
      <c r="BI57" s="304"/>
      <c r="BJ57" s="305"/>
    </row>
    <row r="58" spans="2:62" ht="20.25" customHeight="1" x14ac:dyDescent="0.45">
      <c r="B58" s="307"/>
      <c r="C58" s="235"/>
      <c r="D58" s="236"/>
      <c r="E58" s="152"/>
      <c r="F58" s="153">
        <f>C57</f>
        <v>0</v>
      </c>
      <c r="G58" s="152"/>
      <c r="H58" s="153">
        <f>I57</f>
        <v>0</v>
      </c>
      <c r="I58" s="248"/>
      <c r="J58" s="249"/>
      <c r="K58" s="252"/>
      <c r="L58" s="253"/>
      <c r="M58" s="253"/>
      <c r="N58" s="236"/>
      <c r="O58" s="335"/>
      <c r="P58" s="336"/>
      <c r="Q58" s="336"/>
      <c r="R58" s="336"/>
      <c r="S58" s="337"/>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92">
        <f>IF($BE$3="４週",SUM(W58:AX58),IF($BE$3="暦月",SUM(W58:BA58),""))</f>
        <v>0</v>
      </c>
      <c r="BC58" s="293"/>
      <c r="BD58" s="294">
        <f>IF($BE$3="４週",BB58/4,IF($BE$3="暦月",(BB58/($BE$8/7)),""))</f>
        <v>0</v>
      </c>
      <c r="BE58" s="293"/>
      <c r="BF58" s="289"/>
      <c r="BG58" s="290"/>
      <c r="BH58" s="290"/>
      <c r="BI58" s="290"/>
      <c r="BJ58" s="291"/>
    </row>
    <row r="59" spans="2:62" ht="20.25" customHeight="1" x14ac:dyDescent="0.45">
      <c r="B59" s="306">
        <f>B57+1</f>
        <v>22</v>
      </c>
      <c r="C59" s="237"/>
      <c r="D59" s="238"/>
      <c r="E59" s="152"/>
      <c r="F59" s="153"/>
      <c r="G59" s="152"/>
      <c r="H59" s="153"/>
      <c r="I59" s="246"/>
      <c r="J59" s="247"/>
      <c r="K59" s="250"/>
      <c r="L59" s="251"/>
      <c r="M59" s="251"/>
      <c r="N59" s="238"/>
      <c r="O59" s="335"/>
      <c r="P59" s="336"/>
      <c r="Q59" s="336"/>
      <c r="R59" s="336"/>
      <c r="S59" s="337"/>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42"/>
      <c r="BC59" s="243"/>
      <c r="BD59" s="244"/>
      <c r="BE59" s="245"/>
      <c r="BF59" s="303"/>
      <c r="BG59" s="304"/>
      <c r="BH59" s="304"/>
      <c r="BI59" s="304"/>
      <c r="BJ59" s="305"/>
    </row>
    <row r="60" spans="2:62" ht="20.25" customHeight="1" x14ac:dyDescent="0.45">
      <c r="B60" s="307"/>
      <c r="C60" s="235"/>
      <c r="D60" s="236"/>
      <c r="E60" s="152"/>
      <c r="F60" s="153">
        <f>C59</f>
        <v>0</v>
      </c>
      <c r="G60" s="152"/>
      <c r="H60" s="153">
        <f>I59</f>
        <v>0</v>
      </c>
      <c r="I60" s="248"/>
      <c r="J60" s="249"/>
      <c r="K60" s="252"/>
      <c r="L60" s="253"/>
      <c r="M60" s="253"/>
      <c r="N60" s="236"/>
      <c r="O60" s="335"/>
      <c r="P60" s="336"/>
      <c r="Q60" s="336"/>
      <c r="R60" s="336"/>
      <c r="S60" s="337"/>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92">
        <f>IF($BE$3="４週",SUM(W60:AX60),IF($BE$3="暦月",SUM(W60:BA60),""))</f>
        <v>0</v>
      </c>
      <c r="BC60" s="293"/>
      <c r="BD60" s="294">
        <f>IF($BE$3="４週",BB60/4,IF($BE$3="暦月",(BB60/($BE$8/7)),""))</f>
        <v>0</v>
      </c>
      <c r="BE60" s="293"/>
      <c r="BF60" s="289"/>
      <c r="BG60" s="290"/>
      <c r="BH60" s="290"/>
      <c r="BI60" s="290"/>
      <c r="BJ60" s="291"/>
    </row>
    <row r="61" spans="2:62" ht="20.25" customHeight="1" x14ac:dyDescent="0.45">
      <c r="B61" s="306">
        <f>B59+1</f>
        <v>23</v>
      </c>
      <c r="C61" s="237"/>
      <c r="D61" s="238"/>
      <c r="E61" s="152"/>
      <c r="F61" s="153"/>
      <c r="G61" s="152"/>
      <c r="H61" s="153"/>
      <c r="I61" s="246"/>
      <c r="J61" s="247"/>
      <c r="K61" s="250"/>
      <c r="L61" s="251"/>
      <c r="M61" s="251"/>
      <c r="N61" s="238"/>
      <c r="O61" s="335"/>
      <c r="P61" s="336"/>
      <c r="Q61" s="336"/>
      <c r="R61" s="336"/>
      <c r="S61" s="337"/>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42"/>
      <c r="BC61" s="243"/>
      <c r="BD61" s="244"/>
      <c r="BE61" s="245"/>
      <c r="BF61" s="303"/>
      <c r="BG61" s="304"/>
      <c r="BH61" s="304"/>
      <c r="BI61" s="304"/>
      <c r="BJ61" s="305"/>
    </row>
    <row r="62" spans="2:62" ht="20.25" customHeight="1" x14ac:dyDescent="0.45">
      <c r="B62" s="307"/>
      <c r="C62" s="235"/>
      <c r="D62" s="236"/>
      <c r="E62" s="152"/>
      <c r="F62" s="153">
        <f>C61</f>
        <v>0</v>
      </c>
      <c r="G62" s="152"/>
      <c r="H62" s="153">
        <f>I61</f>
        <v>0</v>
      </c>
      <c r="I62" s="248"/>
      <c r="J62" s="249"/>
      <c r="K62" s="252"/>
      <c r="L62" s="253"/>
      <c r="M62" s="253"/>
      <c r="N62" s="236"/>
      <c r="O62" s="335"/>
      <c r="P62" s="336"/>
      <c r="Q62" s="336"/>
      <c r="R62" s="336"/>
      <c r="S62" s="337"/>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92">
        <f>IF($BE$3="４週",SUM(W62:AX62),IF($BE$3="暦月",SUM(W62:BA62),""))</f>
        <v>0</v>
      </c>
      <c r="BC62" s="293"/>
      <c r="BD62" s="294">
        <f>IF($BE$3="４週",BB62/4,IF($BE$3="暦月",(BB62/($BE$8/7)),""))</f>
        <v>0</v>
      </c>
      <c r="BE62" s="293"/>
      <c r="BF62" s="289"/>
      <c r="BG62" s="290"/>
      <c r="BH62" s="290"/>
      <c r="BI62" s="290"/>
      <c r="BJ62" s="291"/>
    </row>
    <row r="63" spans="2:62" ht="20.25" customHeight="1" x14ac:dyDescent="0.45">
      <c r="B63" s="306">
        <f>B61+1</f>
        <v>24</v>
      </c>
      <c r="C63" s="237"/>
      <c r="D63" s="238"/>
      <c r="E63" s="152"/>
      <c r="F63" s="153"/>
      <c r="G63" s="152"/>
      <c r="H63" s="153"/>
      <c r="I63" s="246"/>
      <c r="J63" s="247"/>
      <c r="K63" s="250"/>
      <c r="L63" s="251"/>
      <c r="M63" s="251"/>
      <c r="N63" s="238"/>
      <c r="O63" s="335"/>
      <c r="P63" s="336"/>
      <c r="Q63" s="336"/>
      <c r="R63" s="336"/>
      <c r="S63" s="337"/>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42"/>
      <c r="BC63" s="243"/>
      <c r="BD63" s="244"/>
      <c r="BE63" s="245"/>
      <c r="BF63" s="303"/>
      <c r="BG63" s="304"/>
      <c r="BH63" s="304"/>
      <c r="BI63" s="304"/>
      <c r="BJ63" s="305"/>
    </row>
    <row r="64" spans="2:62" ht="20.25" customHeight="1" x14ac:dyDescent="0.45">
      <c r="B64" s="307"/>
      <c r="C64" s="235"/>
      <c r="D64" s="236"/>
      <c r="E64" s="152"/>
      <c r="F64" s="153">
        <f>C63</f>
        <v>0</v>
      </c>
      <c r="G64" s="152"/>
      <c r="H64" s="153">
        <f>I63</f>
        <v>0</v>
      </c>
      <c r="I64" s="248"/>
      <c r="J64" s="249"/>
      <c r="K64" s="252"/>
      <c r="L64" s="253"/>
      <c r="M64" s="253"/>
      <c r="N64" s="236"/>
      <c r="O64" s="335"/>
      <c r="P64" s="336"/>
      <c r="Q64" s="336"/>
      <c r="R64" s="336"/>
      <c r="S64" s="337"/>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92">
        <f>IF($BE$3="４週",SUM(W64:AX64),IF($BE$3="暦月",SUM(W64:BA64),""))</f>
        <v>0</v>
      </c>
      <c r="BC64" s="293"/>
      <c r="BD64" s="294">
        <f>IF($BE$3="４週",BB64/4,IF($BE$3="暦月",(BB64/($BE$8/7)),""))</f>
        <v>0</v>
      </c>
      <c r="BE64" s="293"/>
      <c r="BF64" s="289"/>
      <c r="BG64" s="290"/>
      <c r="BH64" s="290"/>
      <c r="BI64" s="290"/>
      <c r="BJ64" s="291"/>
    </row>
    <row r="65" spans="2:62" ht="20.25" customHeight="1" x14ac:dyDescent="0.45">
      <c r="B65" s="306">
        <f>B63+1</f>
        <v>25</v>
      </c>
      <c r="C65" s="237"/>
      <c r="D65" s="238"/>
      <c r="E65" s="152"/>
      <c r="F65" s="153"/>
      <c r="G65" s="152"/>
      <c r="H65" s="153"/>
      <c r="I65" s="246"/>
      <c r="J65" s="247"/>
      <c r="K65" s="250"/>
      <c r="L65" s="251"/>
      <c r="M65" s="251"/>
      <c r="N65" s="238"/>
      <c r="O65" s="335"/>
      <c r="P65" s="336"/>
      <c r="Q65" s="336"/>
      <c r="R65" s="336"/>
      <c r="S65" s="337"/>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42"/>
      <c r="BC65" s="243"/>
      <c r="BD65" s="244"/>
      <c r="BE65" s="245"/>
      <c r="BF65" s="303"/>
      <c r="BG65" s="304"/>
      <c r="BH65" s="304"/>
      <c r="BI65" s="304"/>
      <c r="BJ65" s="305"/>
    </row>
    <row r="66" spans="2:62" ht="20.25" customHeight="1" x14ac:dyDescent="0.45">
      <c r="B66" s="307"/>
      <c r="C66" s="235"/>
      <c r="D66" s="236"/>
      <c r="E66" s="152"/>
      <c r="F66" s="153">
        <f>C65</f>
        <v>0</v>
      </c>
      <c r="G66" s="152"/>
      <c r="H66" s="153">
        <f>I65</f>
        <v>0</v>
      </c>
      <c r="I66" s="248"/>
      <c r="J66" s="249"/>
      <c r="K66" s="252"/>
      <c r="L66" s="253"/>
      <c r="M66" s="253"/>
      <c r="N66" s="236"/>
      <c r="O66" s="335"/>
      <c r="P66" s="336"/>
      <c r="Q66" s="336"/>
      <c r="R66" s="336"/>
      <c r="S66" s="337"/>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92">
        <f>IF($BE$3="４週",SUM(W66:AX66),IF($BE$3="暦月",SUM(W66:BA66),""))</f>
        <v>0</v>
      </c>
      <c r="BC66" s="293"/>
      <c r="BD66" s="294">
        <f>IF($BE$3="４週",BB66/4,IF($BE$3="暦月",(BB66/($BE$8/7)),""))</f>
        <v>0</v>
      </c>
      <c r="BE66" s="293"/>
      <c r="BF66" s="289"/>
      <c r="BG66" s="290"/>
      <c r="BH66" s="290"/>
      <c r="BI66" s="290"/>
      <c r="BJ66" s="291"/>
    </row>
    <row r="67" spans="2:62" ht="20.25" customHeight="1" x14ac:dyDescent="0.45">
      <c r="B67" s="306">
        <f>B65+1</f>
        <v>26</v>
      </c>
      <c r="C67" s="237"/>
      <c r="D67" s="238"/>
      <c r="E67" s="152"/>
      <c r="F67" s="153"/>
      <c r="G67" s="152"/>
      <c r="H67" s="153"/>
      <c r="I67" s="246"/>
      <c r="J67" s="247"/>
      <c r="K67" s="250"/>
      <c r="L67" s="251"/>
      <c r="M67" s="251"/>
      <c r="N67" s="238"/>
      <c r="O67" s="335"/>
      <c r="P67" s="336"/>
      <c r="Q67" s="336"/>
      <c r="R67" s="336"/>
      <c r="S67" s="337"/>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42"/>
      <c r="BC67" s="243"/>
      <c r="BD67" s="244"/>
      <c r="BE67" s="245"/>
      <c r="BF67" s="303"/>
      <c r="BG67" s="304"/>
      <c r="BH67" s="304"/>
      <c r="BI67" s="304"/>
      <c r="BJ67" s="305"/>
    </row>
    <row r="68" spans="2:62" ht="20.25" customHeight="1" x14ac:dyDescent="0.45">
      <c r="B68" s="307"/>
      <c r="C68" s="235"/>
      <c r="D68" s="236"/>
      <c r="E68" s="152"/>
      <c r="F68" s="153">
        <f>C67</f>
        <v>0</v>
      </c>
      <c r="G68" s="152"/>
      <c r="H68" s="153">
        <f>I67</f>
        <v>0</v>
      </c>
      <c r="I68" s="248"/>
      <c r="J68" s="249"/>
      <c r="K68" s="252"/>
      <c r="L68" s="253"/>
      <c r="M68" s="253"/>
      <c r="N68" s="236"/>
      <c r="O68" s="335"/>
      <c r="P68" s="336"/>
      <c r="Q68" s="336"/>
      <c r="R68" s="336"/>
      <c r="S68" s="337"/>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92">
        <f>IF($BE$3="４週",SUM(W68:AX68),IF($BE$3="暦月",SUM(W68:BA68),""))</f>
        <v>0</v>
      </c>
      <c r="BC68" s="293"/>
      <c r="BD68" s="294">
        <f>IF($BE$3="４週",BB68/4,IF($BE$3="暦月",(BB68/($BE$8/7)),""))</f>
        <v>0</v>
      </c>
      <c r="BE68" s="293"/>
      <c r="BF68" s="289"/>
      <c r="BG68" s="290"/>
      <c r="BH68" s="290"/>
      <c r="BI68" s="290"/>
      <c r="BJ68" s="291"/>
    </row>
    <row r="69" spans="2:62" ht="20.25" customHeight="1" x14ac:dyDescent="0.45">
      <c r="B69" s="306">
        <f>B67+1</f>
        <v>27</v>
      </c>
      <c r="C69" s="237"/>
      <c r="D69" s="238"/>
      <c r="E69" s="152"/>
      <c r="F69" s="153"/>
      <c r="G69" s="152"/>
      <c r="H69" s="153"/>
      <c r="I69" s="246"/>
      <c r="J69" s="247"/>
      <c r="K69" s="250"/>
      <c r="L69" s="251"/>
      <c r="M69" s="251"/>
      <c r="N69" s="238"/>
      <c r="O69" s="335"/>
      <c r="P69" s="336"/>
      <c r="Q69" s="336"/>
      <c r="R69" s="336"/>
      <c r="S69" s="337"/>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42"/>
      <c r="BC69" s="243"/>
      <c r="BD69" s="244"/>
      <c r="BE69" s="245"/>
      <c r="BF69" s="303"/>
      <c r="BG69" s="304"/>
      <c r="BH69" s="304"/>
      <c r="BI69" s="304"/>
      <c r="BJ69" s="305"/>
    </row>
    <row r="70" spans="2:62" ht="20.25" customHeight="1" x14ac:dyDescent="0.45">
      <c r="B70" s="307"/>
      <c r="C70" s="235"/>
      <c r="D70" s="236"/>
      <c r="E70" s="152"/>
      <c r="F70" s="153">
        <f>C69</f>
        <v>0</v>
      </c>
      <c r="G70" s="152"/>
      <c r="H70" s="153">
        <f>I69</f>
        <v>0</v>
      </c>
      <c r="I70" s="248"/>
      <c r="J70" s="249"/>
      <c r="K70" s="252"/>
      <c r="L70" s="253"/>
      <c r="M70" s="253"/>
      <c r="N70" s="236"/>
      <c r="O70" s="335"/>
      <c r="P70" s="336"/>
      <c r="Q70" s="336"/>
      <c r="R70" s="336"/>
      <c r="S70" s="337"/>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92">
        <f>IF($BE$3="４週",SUM(W70:AX70),IF($BE$3="暦月",SUM(W70:BA70),""))</f>
        <v>0</v>
      </c>
      <c r="BC70" s="293"/>
      <c r="BD70" s="294">
        <f>IF($BE$3="４週",BB70/4,IF($BE$3="暦月",(BB70/($BE$8/7)),""))</f>
        <v>0</v>
      </c>
      <c r="BE70" s="293"/>
      <c r="BF70" s="289"/>
      <c r="BG70" s="290"/>
      <c r="BH70" s="290"/>
      <c r="BI70" s="290"/>
      <c r="BJ70" s="291"/>
    </row>
    <row r="71" spans="2:62" ht="20.25" customHeight="1" x14ac:dyDescent="0.45">
      <c r="B71" s="306">
        <f>B69+1</f>
        <v>28</v>
      </c>
      <c r="C71" s="237"/>
      <c r="D71" s="238"/>
      <c r="E71" s="152"/>
      <c r="F71" s="153"/>
      <c r="G71" s="152"/>
      <c r="H71" s="153"/>
      <c r="I71" s="246"/>
      <c r="J71" s="247"/>
      <c r="K71" s="250"/>
      <c r="L71" s="251"/>
      <c r="M71" s="251"/>
      <c r="N71" s="238"/>
      <c r="O71" s="335"/>
      <c r="P71" s="336"/>
      <c r="Q71" s="336"/>
      <c r="R71" s="336"/>
      <c r="S71" s="337"/>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42"/>
      <c r="BC71" s="243"/>
      <c r="BD71" s="244"/>
      <c r="BE71" s="245"/>
      <c r="BF71" s="303"/>
      <c r="BG71" s="304"/>
      <c r="BH71" s="304"/>
      <c r="BI71" s="304"/>
      <c r="BJ71" s="305"/>
    </row>
    <row r="72" spans="2:62" ht="20.25" customHeight="1" x14ac:dyDescent="0.45">
      <c r="B72" s="307"/>
      <c r="C72" s="235"/>
      <c r="D72" s="236"/>
      <c r="E72" s="152"/>
      <c r="F72" s="153">
        <f>C71</f>
        <v>0</v>
      </c>
      <c r="G72" s="152"/>
      <c r="H72" s="153">
        <f>I71</f>
        <v>0</v>
      </c>
      <c r="I72" s="248"/>
      <c r="J72" s="249"/>
      <c r="K72" s="252"/>
      <c r="L72" s="253"/>
      <c r="M72" s="253"/>
      <c r="N72" s="236"/>
      <c r="O72" s="335"/>
      <c r="P72" s="336"/>
      <c r="Q72" s="336"/>
      <c r="R72" s="336"/>
      <c r="S72" s="337"/>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92">
        <f>IF($BE$3="４週",SUM(W72:AX72),IF($BE$3="暦月",SUM(W72:BA72),""))</f>
        <v>0</v>
      </c>
      <c r="BC72" s="293"/>
      <c r="BD72" s="294">
        <f>IF($BE$3="４週",BB72/4,IF($BE$3="暦月",(BB72/($BE$8/7)),""))</f>
        <v>0</v>
      </c>
      <c r="BE72" s="293"/>
      <c r="BF72" s="289"/>
      <c r="BG72" s="290"/>
      <c r="BH72" s="290"/>
      <c r="BI72" s="290"/>
      <c r="BJ72" s="291"/>
    </row>
    <row r="73" spans="2:62" ht="20.25" customHeight="1" x14ac:dyDescent="0.45">
      <c r="B73" s="306">
        <f>B71+1</f>
        <v>29</v>
      </c>
      <c r="C73" s="237"/>
      <c r="D73" s="238"/>
      <c r="E73" s="152"/>
      <c r="F73" s="153"/>
      <c r="G73" s="152"/>
      <c r="H73" s="153"/>
      <c r="I73" s="246"/>
      <c r="J73" s="247"/>
      <c r="K73" s="250"/>
      <c r="L73" s="251"/>
      <c r="M73" s="251"/>
      <c r="N73" s="238"/>
      <c r="O73" s="335"/>
      <c r="P73" s="336"/>
      <c r="Q73" s="336"/>
      <c r="R73" s="336"/>
      <c r="S73" s="337"/>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42"/>
      <c r="BC73" s="243"/>
      <c r="BD73" s="244"/>
      <c r="BE73" s="245"/>
      <c r="BF73" s="303"/>
      <c r="BG73" s="304"/>
      <c r="BH73" s="304"/>
      <c r="BI73" s="304"/>
      <c r="BJ73" s="305"/>
    </row>
    <row r="74" spans="2:62" ht="20.25" customHeight="1" x14ac:dyDescent="0.45">
      <c r="B74" s="307"/>
      <c r="C74" s="341"/>
      <c r="D74" s="342"/>
      <c r="E74" s="196"/>
      <c r="F74" s="197">
        <f>C73</f>
        <v>0</v>
      </c>
      <c r="G74" s="196"/>
      <c r="H74" s="197">
        <f>I73</f>
        <v>0</v>
      </c>
      <c r="I74" s="343"/>
      <c r="J74" s="344"/>
      <c r="K74" s="345"/>
      <c r="L74" s="346"/>
      <c r="M74" s="346"/>
      <c r="N74" s="342"/>
      <c r="O74" s="335"/>
      <c r="P74" s="336"/>
      <c r="Q74" s="336"/>
      <c r="R74" s="336"/>
      <c r="S74" s="337"/>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369">
        <f>IF($BE$3="４週",SUM(W74:AX74),IF($BE$3="暦月",SUM(W74:BA74),""))</f>
        <v>0</v>
      </c>
      <c r="BC74" s="370"/>
      <c r="BD74" s="371">
        <f>IF($BE$3="４週",BB74/4,IF($BE$3="暦月",(BB74/($BE$8/7)),""))</f>
        <v>0</v>
      </c>
      <c r="BE74" s="370"/>
      <c r="BF74" s="366"/>
      <c r="BG74" s="367"/>
      <c r="BH74" s="367"/>
      <c r="BI74" s="367"/>
      <c r="BJ74" s="368"/>
    </row>
    <row r="75" spans="2:62" ht="20.25" customHeight="1" x14ac:dyDescent="0.45">
      <c r="B75" s="306">
        <f>B73+1</f>
        <v>30</v>
      </c>
      <c r="C75" s="237"/>
      <c r="D75" s="238"/>
      <c r="E75" s="152"/>
      <c r="F75" s="153"/>
      <c r="G75" s="152"/>
      <c r="H75" s="153"/>
      <c r="I75" s="246"/>
      <c r="J75" s="247"/>
      <c r="K75" s="250"/>
      <c r="L75" s="251"/>
      <c r="M75" s="251"/>
      <c r="N75" s="238"/>
      <c r="O75" s="335"/>
      <c r="P75" s="336"/>
      <c r="Q75" s="336"/>
      <c r="R75" s="336"/>
      <c r="S75" s="337"/>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42"/>
      <c r="BC75" s="243"/>
      <c r="BD75" s="244"/>
      <c r="BE75" s="245"/>
      <c r="BF75" s="303"/>
      <c r="BG75" s="304"/>
      <c r="BH75" s="304"/>
      <c r="BI75" s="304"/>
      <c r="BJ75" s="305"/>
    </row>
    <row r="76" spans="2:62" ht="20.25" customHeight="1" x14ac:dyDescent="0.45">
      <c r="B76" s="307"/>
      <c r="C76" s="341"/>
      <c r="D76" s="342"/>
      <c r="E76" s="196"/>
      <c r="F76" s="197">
        <f>C75</f>
        <v>0</v>
      </c>
      <c r="G76" s="196"/>
      <c r="H76" s="197">
        <f>I75</f>
        <v>0</v>
      </c>
      <c r="I76" s="343"/>
      <c r="J76" s="344"/>
      <c r="K76" s="345"/>
      <c r="L76" s="346"/>
      <c r="M76" s="346"/>
      <c r="N76" s="342"/>
      <c r="O76" s="335"/>
      <c r="P76" s="336"/>
      <c r="Q76" s="336"/>
      <c r="R76" s="336"/>
      <c r="S76" s="337"/>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369">
        <f>IF($BE$3="４週",SUM(W76:AX76),IF($BE$3="暦月",SUM(W76:BA76),""))</f>
        <v>0</v>
      </c>
      <c r="BC76" s="370"/>
      <c r="BD76" s="371">
        <f>IF($BE$3="４週",BB76/4,IF($BE$3="暦月",(BB76/($BE$8/7)),""))</f>
        <v>0</v>
      </c>
      <c r="BE76" s="370"/>
      <c r="BF76" s="366"/>
      <c r="BG76" s="367"/>
      <c r="BH76" s="367"/>
      <c r="BI76" s="367"/>
      <c r="BJ76" s="368"/>
    </row>
    <row r="77" spans="2:62" ht="20.25" customHeight="1" x14ac:dyDescent="0.45">
      <c r="B77" s="306">
        <f>B75+1</f>
        <v>31</v>
      </c>
      <c r="C77" s="237"/>
      <c r="D77" s="238"/>
      <c r="E77" s="152"/>
      <c r="F77" s="153"/>
      <c r="G77" s="152"/>
      <c r="H77" s="153"/>
      <c r="I77" s="246"/>
      <c r="J77" s="247"/>
      <c r="K77" s="250"/>
      <c r="L77" s="251"/>
      <c r="M77" s="251"/>
      <c r="N77" s="238"/>
      <c r="O77" s="335"/>
      <c r="P77" s="336"/>
      <c r="Q77" s="336"/>
      <c r="R77" s="336"/>
      <c r="S77" s="337"/>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42"/>
      <c r="BC77" s="243"/>
      <c r="BD77" s="244"/>
      <c r="BE77" s="245"/>
      <c r="BF77" s="303"/>
      <c r="BG77" s="304"/>
      <c r="BH77" s="304"/>
      <c r="BI77" s="304"/>
      <c r="BJ77" s="305"/>
    </row>
    <row r="78" spans="2:62" ht="20.25" customHeight="1" x14ac:dyDescent="0.45">
      <c r="B78" s="307"/>
      <c r="C78" s="341"/>
      <c r="D78" s="342"/>
      <c r="E78" s="196"/>
      <c r="F78" s="197">
        <f>C77</f>
        <v>0</v>
      </c>
      <c r="G78" s="196"/>
      <c r="H78" s="197">
        <f>I77</f>
        <v>0</v>
      </c>
      <c r="I78" s="343"/>
      <c r="J78" s="344"/>
      <c r="K78" s="345"/>
      <c r="L78" s="346"/>
      <c r="M78" s="346"/>
      <c r="N78" s="342"/>
      <c r="O78" s="335"/>
      <c r="P78" s="336"/>
      <c r="Q78" s="336"/>
      <c r="R78" s="336"/>
      <c r="S78" s="337"/>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369">
        <f>IF($BE$3="４週",SUM(W78:AX78),IF($BE$3="暦月",SUM(W78:BA78),""))</f>
        <v>0</v>
      </c>
      <c r="BC78" s="370"/>
      <c r="BD78" s="371">
        <f>IF($BE$3="４週",BB78/4,IF($BE$3="暦月",(BB78/($BE$8/7)),""))</f>
        <v>0</v>
      </c>
      <c r="BE78" s="370"/>
      <c r="BF78" s="366"/>
      <c r="BG78" s="367"/>
      <c r="BH78" s="367"/>
      <c r="BI78" s="367"/>
      <c r="BJ78" s="368"/>
    </row>
    <row r="79" spans="2:62" ht="20.25" customHeight="1" x14ac:dyDescent="0.45">
      <c r="B79" s="306">
        <f>B77+1</f>
        <v>32</v>
      </c>
      <c r="C79" s="237"/>
      <c r="D79" s="238"/>
      <c r="E79" s="152"/>
      <c r="F79" s="153"/>
      <c r="G79" s="152"/>
      <c r="H79" s="153"/>
      <c r="I79" s="246"/>
      <c r="J79" s="247"/>
      <c r="K79" s="250"/>
      <c r="L79" s="251"/>
      <c r="M79" s="251"/>
      <c r="N79" s="238"/>
      <c r="O79" s="335"/>
      <c r="P79" s="336"/>
      <c r="Q79" s="336"/>
      <c r="R79" s="336"/>
      <c r="S79" s="337"/>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42"/>
      <c r="BC79" s="243"/>
      <c r="BD79" s="244"/>
      <c r="BE79" s="245"/>
      <c r="BF79" s="303"/>
      <c r="BG79" s="304"/>
      <c r="BH79" s="304"/>
      <c r="BI79" s="304"/>
      <c r="BJ79" s="305"/>
    </row>
    <row r="80" spans="2:62" ht="20.25" customHeight="1" x14ac:dyDescent="0.45">
      <c r="B80" s="307"/>
      <c r="C80" s="341"/>
      <c r="D80" s="342"/>
      <c r="E80" s="196"/>
      <c r="F80" s="197">
        <f>C79</f>
        <v>0</v>
      </c>
      <c r="G80" s="196"/>
      <c r="H80" s="197">
        <f>I79</f>
        <v>0</v>
      </c>
      <c r="I80" s="343"/>
      <c r="J80" s="344"/>
      <c r="K80" s="345"/>
      <c r="L80" s="346"/>
      <c r="M80" s="346"/>
      <c r="N80" s="342"/>
      <c r="O80" s="335"/>
      <c r="P80" s="336"/>
      <c r="Q80" s="336"/>
      <c r="R80" s="336"/>
      <c r="S80" s="337"/>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369">
        <f>IF($BE$3="４週",SUM(W80:AX80),IF($BE$3="暦月",SUM(W80:BA80),""))</f>
        <v>0</v>
      </c>
      <c r="BC80" s="370"/>
      <c r="BD80" s="371">
        <f>IF($BE$3="４週",BB80/4,IF($BE$3="暦月",(BB80/($BE$8/7)),""))</f>
        <v>0</v>
      </c>
      <c r="BE80" s="370"/>
      <c r="BF80" s="366"/>
      <c r="BG80" s="367"/>
      <c r="BH80" s="367"/>
      <c r="BI80" s="367"/>
      <c r="BJ80" s="368"/>
    </row>
    <row r="81" spans="2:62" ht="20.25" customHeight="1" x14ac:dyDescent="0.45">
      <c r="B81" s="306">
        <f>B79+1</f>
        <v>33</v>
      </c>
      <c r="C81" s="237"/>
      <c r="D81" s="238"/>
      <c r="E81" s="152"/>
      <c r="F81" s="153"/>
      <c r="G81" s="152"/>
      <c r="H81" s="153"/>
      <c r="I81" s="246"/>
      <c r="J81" s="247"/>
      <c r="K81" s="250"/>
      <c r="L81" s="251"/>
      <c r="M81" s="251"/>
      <c r="N81" s="238"/>
      <c r="O81" s="335"/>
      <c r="P81" s="336"/>
      <c r="Q81" s="336"/>
      <c r="R81" s="336"/>
      <c r="S81" s="337"/>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42"/>
      <c r="BC81" s="243"/>
      <c r="BD81" s="244"/>
      <c r="BE81" s="245"/>
      <c r="BF81" s="303"/>
      <c r="BG81" s="304"/>
      <c r="BH81" s="304"/>
      <c r="BI81" s="304"/>
      <c r="BJ81" s="305"/>
    </row>
    <row r="82" spans="2:62" ht="20.25" customHeight="1" x14ac:dyDescent="0.45">
      <c r="B82" s="307"/>
      <c r="C82" s="341"/>
      <c r="D82" s="342"/>
      <c r="E82" s="196"/>
      <c r="F82" s="197">
        <f>C81</f>
        <v>0</v>
      </c>
      <c r="G82" s="196"/>
      <c r="H82" s="197">
        <f>I81</f>
        <v>0</v>
      </c>
      <c r="I82" s="343"/>
      <c r="J82" s="344"/>
      <c r="K82" s="345"/>
      <c r="L82" s="346"/>
      <c r="M82" s="346"/>
      <c r="N82" s="342"/>
      <c r="O82" s="335"/>
      <c r="P82" s="336"/>
      <c r="Q82" s="336"/>
      <c r="R82" s="336"/>
      <c r="S82" s="337"/>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369">
        <f>IF($BE$3="４週",SUM(W82:AX82),IF($BE$3="暦月",SUM(W82:BA82),""))</f>
        <v>0</v>
      </c>
      <c r="BC82" s="370"/>
      <c r="BD82" s="371">
        <f>IF($BE$3="４週",BB82/4,IF($BE$3="暦月",(BB82/($BE$8/7)),""))</f>
        <v>0</v>
      </c>
      <c r="BE82" s="370"/>
      <c r="BF82" s="366"/>
      <c r="BG82" s="367"/>
      <c r="BH82" s="367"/>
      <c r="BI82" s="367"/>
      <c r="BJ82" s="368"/>
    </row>
    <row r="83" spans="2:62" ht="20.25" customHeight="1" x14ac:dyDescent="0.45">
      <c r="B83" s="306">
        <f>B81+1</f>
        <v>34</v>
      </c>
      <c r="C83" s="237"/>
      <c r="D83" s="238"/>
      <c r="E83" s="152"/>
      <c r="F83" s="153"/>
      <c r="G83" s="152"/>
      <c r="H83" s="153"/>
      <c r="I83" s="246"/>
      <c r="J83" s="247"/>
      <c r="K83" s="250"/>
      <c r="L83" s="251"/>
      <c r="M83" s="251"/>
      <c r="N83" s="238"/>
      <c r="O83" s="335"/>
      <c r="P83" s="336"/>
      <c r="Q83" s="336"/>
      <c r="R83" s="336"/>
      <c r="S83" s="337"/>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42"/>
      <c r="BC83" s="243"/>
      <c r="BD83" s="244"/>
      <c r="BE83" s="245"/>
      <c r="BF83" s="303"/>
      <c r="BG83" s="304"/>
      <c r="BH83" s="304"/>
      <c r="BI83" s="304"/>
      <c r="BJ83" s="305"/>
    </row>
    <row r="84" spans="2:62" ht="20.25" customHeight="1" x14ac:dyDescent="0.45">
      <c r="B84" s="307"/>
      <c r="C84" s="341"/>
      <c r="D84" s="342"/>
      <c r="E84" s="196"/>
      <c r="F84" s="197">
        <f>C83</f>
        <v>0</v>
      </c>
      <c r="G84" s="196"/>
      <c r="H84" s="197">
        <f>I83</f>
        <v>0</v>
      </c>
      <c r="I84" s="343"/>
      <c r="J84" s="344"/>
      <c r="K84" s="345"/>
      <c r="L84" s="346"/>
      <c r="M84" s="346"/>
      <c r="N84" s="342"/>
      <c r="O84" s="335"/>
      <c r="P84" s="336"/>
      <c r="Q84" s="336"/>
      <c r="R84" s="336"/>
      <c r="S84" s="337"/>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369">
        <f>IF($BE$3="４週",SUM(W84:AX84),IF($BE$3="暦月",SUM(W84:BA84),""))</f>
        <v>0</v>
      </c>
      <c r="BC84" s="370"/>
      <c r="BD84" s="371">
        <f>IF($BE$3="４週",BB84/4,IF($BE$3="暦月",(BB84/($BE$8/7)),""))</f>
        <v>0</v>
      </c>
      <c r="BE84" s="370"/>
      <c r="BF84" s="366"/>
      <c r="BG84" s="367"/>
      <c r="BH84" s="367"/>
      <c r="BI84" s="367"/>
      <c r="BJ84" s="368"/>
    </row>
    <row r="85" spans="2:62" ht="20.25" customHeight="1" x14ac:dyDescent="0.45">
      <c r="B85" s="306">
        <f>B83+1</f>
        <v>35</v>
      </c>
      <c r="C85" s="237"/>
      <c r="D85" s="238"/>
      <c r="E85" s="152"/>
      <c r="F85" s="153"/>
      <c r="G85" s="152"/>
      <c r="H85" s="153"/>
      <c r="I85" s="246"/>
      <c r="J85" s="247"/>
      <c r="K85" s="250"/>
      <c r="L85" s="251"/>
      <c r="M85" s="251"/>
      <c r="N85" s="238"/>
      <c r="O85" s="335"/>
      <c r="P85" s="336"/>
      <c r="Q85" s="336"/>
      <c r="R85" s="336"/>
      <c r="S85" s="337"/>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42"/>
      <c r="BC85" s="243"/>
      <c r="BD85" s="244"/>
      <c r="BE85" s="245"/>
      <c r="BF85" s="303"/>
      <c r="BG85" s="304"/>
      <c r="BH85" s="304"/>
      <c r="BI85" s="304"/>
      <c r="BJ85" s="305"/>
    </row>
    <row r="86" spans="2:62" ht="20.25" customHeight="1" x14ac:dyDescent="0.45">
      <c r="B86" s="307"/>
      <c r="C86" s="341"/>
      <c r="D86" s="342"/>
      <c r="E86" s="196"/>
      <c r="F86" s="197">
        <f>C85</f>
        <v>0</v>
      </c>
      <c r="G86" s="196"/>
      <c r="H86" s="197">
        <f>I85</f>
        <v>0</v>
      </c>
      <c r="I86" s="343"/>
      <c r="J86" s="344"/>
      <c r="K86" s="345"/>
      <c r="L86" s="346"/>
      <c r="M86" s="346"/>
      <c r="N86" s="342"/>
      <c r="O86" s="335"/>
      <c r="P86" s="336"/>
      <c r="Q86" s="336"/>
      <c r="R86" s="336"/>
      <c r="S86" s="337"/>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369">
        <f>IF($BE$3="４週",SUM(W86:AX86),IF($BE$3="暦月",SUM(W86:BA86),""))</f>
        <v>0</v>
      </c>
      <c r="BC86" s="370"/>
      <c r="BD86" s="371">
        <f>IF($BE$3="４週",BB86/4,IF($BE$3="暦月",(BB86/($BE$8/7)),""))</f>
        <v>0</v>
      </c>
      <c r="BE86" s="370"/>
      <c r="BF86" s="366"/>
      <c r="BG86" s="367"/>
      <c r="BH86" s="367"/>
      <c r="BI86" s="367"/>
      <c r="BJ86" s="368"/>
    </row>
    <row r="87" spans="2:62" ht="20.25" customHeight="1" x14ac:dyDescent="0.45">
      <c r="B87" s="306">
        <f>B85+1</f>
        <v>36</v>
      </c>
      <c r="C87" s="237"/>
      <c r="D87" s="238"/>
      <c r="E87" s="152"/>
      <c r="F87" s="153"/>
      <c r="G87" s="152"/>
      <c r="H87" s="153"/>
      <c r="I87" s="246"/>
      <c r="J87" s="247"/>
      <c r="K87" s="250"/>
      <c r="L87" s="251"/>
      <c r="M87" s="251"/>
      <c r="N87" s="238"/>
      <c r="O87" s="335"/>
      <c r="P87" s="336"/>
      <c r="Q87" s="336"/>
      <c r="R87" s="336"/>
      <c r="S87" s="337"/>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42"/>
      <c r="BC87" s="243"/>
      <c r="BD87" s="244"/>
      <c r="BE87" s="245"/>
      <c r="BF87" s="303"/>
      <c r="BG87" s="304"/>
      <c r="BH87" s="304"/>
      <c r="BI87" s="304"/>
      <c r="BJ87" s="305"/>
    </row>
    <row r="88" spans="2:62" ht="20.25" customHeight="1" x14ac:dyDescent="0.45">
      <c r="B88" s="307"/>
      <c r="C88" s="341"/>
      <c r="D88" s="342"/>
      <c r="E88" s="196"/>
      <c r="F88" s="197">
        <f>C87</f>
        <v>0</v>
      </c>
      <c r="G88" s="196"/>
      <c r="H88" s="197">
        <f>I87</f>
        <v>0</v>
      </c>
      <c r="I88" s="343"/>
      <c r="J88" s="344"/>
      <c r="K88" s="345"/>
      <c r="L88" s="346"/>
      <c r="M88" s="346"/>
      <c r="N88" s="342"/>
      <c r="O88" s="335"/>
      <c r="P88" s="336"/>
      <c r="Q88" s="336"/>
      <c r="R88" s="336"/>
      <c r="S88" s="337"/>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369">
        <f>IF($BE$3="４週",SUM(W88:AX88),IF($BE$3="暦月",SUM(W88:BA88),""))</f>
        <v>0</v>
      </c>
      <c r="BC88" s="370"/>
      <c r="BD88" s="371">
        <f>IF($BE$3="４週",BB88/4,IF($BE$3="暦月",(BB88/($BE$8/7)),""))</f>
        <v>0</v>
      </c>
      <c r="BE88" s="370"/>
      <c r="BF88" s="366"/>
      <c r="BG88" s="367"/>
      <c r="BH88" s="367"/>
      <c r="BI88" s="367"/>
      <c r="BJ88" s="368"/>
    </row>
    <row r="89" spans="2:62" ht="20.25" customHeight="1" x14ac:dyDescent="0.45">
      <c r="B89" s="306">
        <f>B87+1</f>
        <v>37</v>
      </c>
      <c r="C89" s="237"/>
      <c r="D89" s="238"/>
      <c r="E89" s="152"/>
      <c r="F89" s="153"/>
      <c r="G89" s="152"/>
      <c r="H89" s="153"/>
      <c r="I89" s="246"/>
      <c r="J89" s="247"/>
      <c r="K89" s="250"/>
      <c r="L89" s="251"/>
      <c r="M89" s="251"/>
      <c r="N89" s="238"/>
      <c r="O89" s="335"/>
      <c r="P89" s="336"/>
      <c r="Q89" s="336"/>
      <c r="R89" s="336"/>
      <c r="S89" s="337"/>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42"/>
      <c r="BC89" s="243"/>
      <c r="BD89" s="244"/>
      <c r="BE89" s="245"/>
      <c r="BF89" s="303"/>
      <c r="BG89" s="304"/>
      <c r="BH89" s="304"/>
      <c r="BI89" s="304"/>
      <c r="BJ89" s="305"/>
    </row>
    <row r="90" spans="2:62" ht="20.25" customHeight="1" x14ac:dyDescent="0.45">
      <c r="B90" s="307"/>
      <c r="C90" s="341"/>
      <c r="D90" s="342"/>
      <c r="E90" s="196"/>
      <c r="F90" s="197">
        <f>C89</f>
        <v>0</v>
      </c>
      <c r="G90" s="196"/>
      <c r="H90" s="197">
        <f>I89</f>
        <v>0</v>
      </c>
      <c r="I90" s="343"/>
      <c r="J90" s="344"/>
      <c r="K90" s="345"/>
      <c r="L90" s="346"/>
      <c r="M90" s="346"/>
      <c r="N90" s="342"/>
      <c r="O90" s="335"/>
      <c r="P90" s="336"/>
      <c r="Q90" s="336"/>
      <c r="R90" s="336"/>
      <c r="S90" s="337"/>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369">
        <f>IF($BE$3="４週",SUM(W90:AX90),IF($BE$3="暦月",SUM(W90:BA90),""))</f>
        <v>0</v>
      </c>
      <c r="BC90" s="370"/>
      <c r="BD90" s="371">
        <f>IF($BE$3="４週",BB90/4,IF($BE$3="暦月",(BB90/($BE$8/7)),""))</f>
        <v>0</v>
      </c>
      <c r="BE90" s="370"/>
      <c r="BF90" s="366"/>
      <c r="BG90" s="367"/>
      <c r="BH90" s="367"/>
      <c r="BI90" s="367"/>
      <c r="BJ90" s="368"/>
    </row>
    <row r="91" spans="2:62" ht="20.25" customHeight="1" x14ac:dyDescent="0.45">
      <c r="B91" s="306">
        <f>B89+1</f>
        <v>38</v>
      </c>
      <c r="C91" s="237"/>
      <c r="D91" s="238"/>
      <c r="E91" s="152"/>
      <c r="F91" s="153"/>
      <c r="G91" s="152"/>
      <c r="H91" s="153"/>
      <c r="I91" s="246"/>
      <c r="J91" s="247"/>
      <c r="K91" s="250"/>
      <c r="L91" s="251"/>
      <c r="M91" s="251"/>
      <c r="N91" s="238"/>
      <c r="O91" s="335"/>
      <c r="P91" s="336"/>
      <c r="Q91" s="336"/>
      <c r="R91" s="336"/>
      <c r="S91" s="337"/>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42"/>
      <c r="BC91" s="243"/>
      <c r="BD91" s="244"/>
      <c r="BE91" s="245"/>
      <c r="BF91" s="303"/>
      <c r="BG91" s="304"/>
      <c r="BH91" s="304"/>
      <c r="BI91" s="304"/>
      <c r="BJ91" s="305"/>
    </row>
    <row r="92" spans="2:62" ht="20.25" customHeight="1" x14ac:dyDescent="0.45">
      <c r="B92" s="307"/>
      <c r="C92" s="341"/>
      <c r="D92" s="342"/>
      <c r="E92" s="196"/>
      <c r="F92" s="197">
        <f>C91</f>
        <v>0</v>
      </c>
      <c r="G92" s="196"/>
      <c r="H92" s="197">
        <f>I91</f>
        <v>0</v>
      </c>
      <c r="I92" s="343"/>
      <c r="J92" s="344"/>
      <c r="K92" s="345"/>
      <c r="L92" s="346"/>
      <c r="M92" s="346"/>
      <c r="N92" s="342"/>
      <c r="O92" s="335"/>
      <c r="P92" s="336"/>
      <c r="Q92" s="336"/>
      <c r="R92" s="336"/>
      <c r="S92" s="337"/>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369">
        <f>IF($BE$3="４週",SUM(W92:AX92),IF($BE$3="暦月",SUM(W92:BA92),""))</f>
        <v>0</v>
      </c>
      <c r="BC92" s="370"/>
      <c r="BD92" s="371">
        <f>IF($BE$3="４週",BB92/4,IF($BE$3="暦月",(BB92/($BE$8/7)),""))</f>
        <v>0</v>
      </c>
      <c r="BE92" s="370"/>
      <c r="BF92" s="366"/>
      <c r="BG92" s="367"/>
      <c r="BH92" s="367"/>
      <c r="BI92" s="367"/>
      <c r="BJ92" s="368"/>
    </row>
    <row r="93" spans="2:62" ht="20.25" customHeight="1" x14ac:dyDescent="0.45">
      <c r="B93" s="306">
        <f>B91+1</f>
        <v>39</v>
      </c>
      <c r="C93" s="237"/>
      <c r="D93" s="238"/>
      <c r="E93" s="152"/>
      <c r="F93" s="153"/>
      <c r="G93" s="152"/>
      <c r="H93" s="153"/>
      <c r="I93" s="246"/>
      <c r="J93" s="247"/>
      <c r="K93" s="250"/>
      <c r="L93" s="251"/>
      <c r="M93" s="251"/>
      <c r="N93" s="238"/>
      <c r="O93" s="335"/>
      <c r="P93" s="336"/>
      <c r="Q93" s="336"/>
      <c r="R93" s="336"/>
      <c r="S93" s="337"/>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42"/>
      <c r="BC93" s="243"/>
      <c r="BD93" s="244"/>
      <c r="BE93" s="245"/>
      <c r="BF93" s="303"/>
      <c r="BG93" s="304"/>
      <c r="BH93" s="304"/>
      <c r="BI93" s="304"/>
      <c r="BJ93" s="305"/>
    </row>
    <row r="94" spans="2:62" ht="20.25" customHeight="1" x14ac:dyDescent="0.45">
      <c r="B94" s="307"/>
      <c r="C94" s="341"/>
      <c r="D94" s="342"/>
      <c r="E94" s="196"/>
      <c r="F94" s="197">
        <f>C93</f>
        <v>0</v>
      </c>
      <c r="G94" s="196"/>
      <c r="H94" s="197">
        <f>I93</f>
        <v>0</v>
      </c>
      <c r="I94" s="343"/>
      <c r="J94" s="344"/>
      <c r="K94" s="345"/>
      <c r="L94" s="346"/>
      <c r="M94" s="346"/>
      <c r="N94" s="342"/>
      <c r="O94" s="335"/>
      <c r="P94" s="336"/>
      <c r="Q94" s="336"/>
      <c r="R94" s="336"/>
      <c r="S94" s="337"/>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369">
        <f>IF($BE$3="４週",SUM(W94:AX94),IF($BE$3="暦月",SUM(W94:BA94),""))</f>
        <v>0</v>
      </c>
      <c r="BC94" s="370"/>
      <c r="BD94" s="371">
        <f>IF($BE$3="４週",BB94/4,IF($BE$3="暦月",(BB94/($BE$8/7)),""))</f>
        <v>0</v>
      </c>
      <c r="BE94" s="370"/>
      <c r="BF94" s="366"/>
      <c r="BG94" s="367"/>
      <c r="BH94" s="367"/>
      <c r="BI94" s="367"/>
      <c r="BJ94" s="368"/>
    </row>
    <row r="95" spans="2:62" ht="20.25" customHeight="1" x14ac:dyDescent="0.45">
      <c r="B95" s="306">
        <f>B93+1</f>
        <v>40</v>
      </c>
      <c r="C95" s="237"/>
      <c r="D95" s="238"/>
      <c r="E95" s="152"/>
      <c r="F95" s="153"/>
      <c r="G95" s="152"/>
      <c r="H95" s="153"/>
      <c r="I95" s="246"/>
      <c r="J95" s="247"/>
      <c r="K95" s="250"/>
      <c r="L95" s="251"/>
      <c r="M95" s="251"/>
      <c r="N95" s="238"/>
      <c r="O95" s="335"/>
      <c r="P95" s="336"/>
      <c r="Q95" s="336"/>
      <c r="R95" s="336"/>
      <c r="S95" s="337"/>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42"/>
      <c r="BC95" s="243"/>
      <c r="BD95" s="244"/>
      <c r="BE95" s="245"/>
      <c r="BF95" s="303"/>
      <c r="BG95" s="304"/>
      <c r="BH95" s="304"/>
      <c r="BI95" s="304"/>
      <c r="BJ95" s="305"/>
    </row>
    <row r="96" spans="2:62" ht="20.25" customHeight="1" x14ac:dyDescent="0.45">
      <c r="B96" s="307"/>
      <c r="C96" s="341"/>
      <c r="D96" s="342"/>
      <c r="E96" s="196"/>
      <c r="F96" s="197">
        <f>C95</f>
        <v>0</v>
      </c>
      <c r="G96" s="196"/>
      <c r="H96" s="197">
        <f>I95</f>
        <v>0</v>
      </c>
      <c r="I96" s="343"/>
      <c r="J96" s="344"/>
      <c r="K96" s="345"/>
      <c r="L96" s="346"/>
      <c r="M96" s="346"/>
      <c r="N96" s="342"/>
      <c r="O96" s="335"/>
      <c r="P96" s="336"/>
      <c r="Q96" s="336"/>
      <c r="R96" s="336"/>
      <c r="S96" s="337"/>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369">
        <f>IF($BE$3="４週",SUM(W96:AX96),IF($BE$3="暦月",SUM(W96:BA96),""))</f>
        <v>0</v>
      </c>
      <c r="BC96" s="370"/>
      <c r="BD96" s="371">
        <f>IF($BE$3="４週",BB96/4,IF($BE$3="暦月",(BB96/($BE$8/7)),""))</f>
        <v>0</v>
      </c>
      <c r="BE96" s="370"/>
      <c r="BF96" s="366"/>
      <c r="BG96" s="367"/>
      <c r="BH96" s="367"/>
      <c r="BI96" s="367"/>
      <c r="BJ96" s="368"/>
    </row>
    <row r="97" spans="2:62" ht="20.25" customHeight="1" x14ac:dyDescent="0.45">
      <c r="B97" s="306">
        <f>B95+1</f>
        <v>41</v>
      </c>
      <c r="C97" s="237"/>
      <c r="D97" s="238"/>
      <c r="E97" s="152"/>
      <c r="F97" s="153"/>
      <c r="G97" s="152"/>
      <c r="H97" s="153"/>
      <c r="I97" s="246"/>
      <c r="J97" s="247"/>
      <c r="K97" s="250"/>
      <c r="L97" s="251"/>
      <c r="M97" s="251"/>
      <c r="N97" s="238"/>
      <c r="O97" s="335"/>
      <c r="P97" s="336"/>
      <c r="Q97" s="336"/>
      <c r="R97" s="336"/>
      <c r="S97" s="337"/>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42"/>
      <c r="BC97" s="243"/>
      <c r="BD97" s="244"/>
      <c r="BE97" s="245"/>
      <c r="BF97" s="303"/>
      <c r="BG97" s="304"/>
      <c r="BH97" s="304"/>
      <c r="BI97" s="304"/>
      <c r="BJ97" s="305"/>
    </row>
    <row r="98" spans="2:62" ht="20.25" customHeight="1" x14ac:dyDescent="0.45">
      <c r="B98" s="307"/>
      <c r="C98" s="341"/>
      <c r="D98" s="342"/>
      <c r="E98" s="196"/>
      <c r="F98" s="197">
        <f>C97</f>
        <v>0</v>
      </c>
      <c r="G98" s="196"/>
      <c r="H98" s="197">
        <f>I97</f>
        <v>0</v>
      </c>
      <c r="I98" s="343"/>
      <c r="J98" s="344"/>
      <c r="K98" s="345"/>
      <c r="L98" s="346"/>
      <c r="M98" s="346"/>
      <c r="N98" s="342"/>
      <c r="O98" s="335"/>
      <c r="P98" s="336"/>
      <c r="Q98" s="336"/>
      <c r="R98" s="336"/>
      <c r="S98" s="337"/>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369">
        <f>IF($BE$3="４週",SUM(W98:AX98),IF($BE$3="暦月",SUM(W98:BA98),""))</f>
        <v>0</v>
      </c>
      <c r="BC98" s="370"/>
      <c r="BD98" s="371">
        <f>IF($BE$3="４週",BB98/4,IF($BE$3="暦月",(BB98/($BE$8/7)),""))</f>
        <v>0</v>
      </c>
      <c r="BE98" s="370"/>
      <c r="BF98" s="366"/>
      <c r="BG98" s="367"/>
      <c r="BH98" s="367"/>
      <c r="BI98" s="367"/>
      <c r="BJ98" s="368"/>
    </row>
    <row r="99" spans="2:62" ht="20.25" customHeight="1" x14ac:dyDescent="0.45">
      <c r="B99" s="306">
        <f>B97+1</f>
        <v>42</v>
      </c>
      <c r="C99" s="237"/>
      <c r="D99" s="238"/>
      <c r="E99" s="152"/>
      <c r="F99" s="153"/>
      <c r="G99" s="152"/>
      <c r="H99" s="153"/>
      <c r="I99" s="246"/>
      <c r="J99" s="247"/>
      <c r="K99" s="250"/>
      <c r="L99" s="251"/>
      <c r="M99" s="251"/>
      <c r="N99" s="238"/>
      <c r="O99" s="335"/>
      <c r="P99" s="336"/>
      <c r="Q99" s="336"/>
      <c r="R99" s="336"/>
      <c r="S99" s="337"/>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42"/>
      <c r="BC99" s="243"/>
      <c r="BD99" s="244"/>
      <c r="BE99" s="245"/>
      <c r="BF99" s="303"/>
      <c r="BG99" s="304"/>
      <c r="BH99" s="304"/>
      <c r="BI99" s="304"/>
      <c r="BJ99" s="305"/>
    </row>
    <row r="100" spans="2:62" ht="20.25" customHeight="1" x14ac:dyDescent="0.45">
      <c r="B100" s="307"/>
      <c r="C100" s="341"/>
      <c r="D100" s="342"/>
      <c r="E100" s="196"/>
      <c r="F100" s="197">
        <f>C99</f>
        <v>0</v>
      </c>
      <c r="G100" s="196"/>
      <c r="H100" s="197">
        <f>I99</f>
        <v>0</v>
      </c>
      <c r="I100" s="343"/>
      <c r="J100" s="344"/>
      <c r="K100" s="345"/>
      <c r="L100" s="346"/>
      <c r="M100" s="346"/>
      <c r="N100" s="342"/>
      <c r="O100" s="335"/>
      <c r="P100" s="336"/>
      <c r="Q100" s="336"/>
      <c r="R100" s="336"/>
      <c r="S100" s="337"/>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369">
        <f>IF($BE$3="４週",SUM(W100:AX100),IF($BE$3="暦月",SUM(W100:BA100),""))</f>
        <v>0</v>
      </c>
      <c r="BC100" s="370"/>
      <c r="BD100" s="371">
        <f>IF($BE$3="４週",BB100/4,IF($BE$3="暦月",(BB100/($BE$8/7)),""))</f>
        <v>0</v>
      </c>
      <c r="BE100" s="370"/>
      <c r="BF100" s="366"/>
      <c r="BG100" s="367"/>
      <c r="BH100" s="367"/>
      <c r="BI100" s="367"/>
      <c r="BJ100" s="368"/>
    </row>
    <row r="101" spans="2:62" ht="20.25" customHeight="1" x14ac:dyDescent="0.45">
      <c r="B101" s="306">
        <f>B99+1</f>
        <v>43</v>
      </c>
      <c r="C101" s="237"/>
      <c r="D101" s="238"/>
      <c r="E101" s="152"/>
      <c r="F101" s="153"/>
      <c r="G101" s="152"/>
      <c r="H101" s="153"/>
      <c r="I101" s="246"/>
      <c r="J101" s="247"/>
      <c r="K101" s="250"/>
      <c r="L101" s="251"/>
      <c r="M101" s="251"/>
      <c r="N101" s="238"/>
      <c r="O101" s="335"/>
      <c r="P101" s="336"/>
      <c r="Q101" s="336"/>
      <c r="R101" s="336"/>
      <c r="S101" s="337"/>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42"/>
      <c r="BC101" s="243"/>
      <c r="BD101" s="244"/>
      <c r="BE101" s="245"/>
      <c r="BF101" s="303"/>
      <c r="BG101" s="304"/>
      <c r="BH101" s="304"/>
      <c r="BI101" s="304"/>
      <c r="BJ101" s="305"/>
    </row>
    <row r="102" spans="2:62" ht="20.25" customHeight="1" x14ac:dyDescent="0.45">
      <c r="B102" s="307"/>
      <c r="C102" s="341"/>
      <c r="D102" s="342"/>
      <c r="E102" s="196"/>
      <c r="F102" s="197">
        <f>C101</f>
        <v>0</v>
      </c>
      <c r="G102" s="196"/>
      <c r="H102" s="197">
        <f>I101</f>
        <v>0</v>
      </c>
      <c r="I102" s="343"/>
      <c r="J102" s="344"/>
      <c r="K102" s="345"/>
      <c r="L102" s="346"/>
      <c r="M102" s="346"/>
      <c r="N102" s="342"/>
      <c r="O102" s="335"/>
      <c r="P102" s="336"/>
      <c r="Q102" s="336"/>
      <c r="R102" s="336"/>
      <c r="S102" s="337"/>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369">
        <f>IF($BE$3="４週",SUM(W102:AX102),IF($BE$3="暦月",SUM(W102:BA102),""))</f>
        <v>0</v>
      </c>
      <c r="BC102" s="370"/>
      <c r="BD102" s="371">
        <f>IF($BE$3="４週",BB102/4,IF($BE$3="暦月",(BB102/($BE$8/7)),""))</f>
        <v>0</v>
      </c>
      <c r="BE102" s="370"/>
      <c r="BF102" s="366"/>
      <c r="BG102" s="367"/>
      <c r="BH102" s="367"/>
      <c r="BI102" s="367"/>
      <c r="BJ102" s="368"/>
    </row>
    <row r="103" spans="2:62" ht="20.25" customHeight="1" x14ac:dyDescent="0.45">
      <c r="B103" s="306">
        <f>B101+1</f>
        <v>44</v>
      </c>
      <c r="C103" s="237"/>
      <c r="D103" s="238"/>
      <c r="E103" s="152"/>
      <c r="F103" s="153"/>
      <c r="G103" s="152"/>
      <c r="H103" s="153"/>
      <c r="I103" s="246"/>
      <c r="J103" s="247"/>
      <c r="K103" s="250"/>
      <c r="L103" s="251"/>
      <c r="M103" s="251"/>
      <c r="N103" s="238"/>
      <c r="O103" s="335"/>
      <c r="P103" s="336"/>
      <c r="Q103" s="336"/>
      <c r="R103" s="336"/>
      <c r="S103" s="337"/>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42"/>
      <c r="BC103" s="243"/>
      <c r="BD103" s="244"/>
      <c r="BE103" s="245"/>
      <c r="BF103" s="303"/>
      <c r="BG103" s="304"/>
      <c r="BH103" s="304"/>
      <c r="BI103" s="304"/>
      <c r="BJ103" s="305"/>
    </row>
    <row r="104" spans="2:62" ht="20.25" customHeight="1" x14ac:dyDescent="0.45">
      <c r="B104" s="307"/>
      <c r="C104" s="341"/>
      <c r="D104" s="342"/>
      <c r="E104" s="196"/>
      <c r="F104" s="197">
        <f>C103</f>
        <v>0</v>
      </c>
      <c r="G104" s="196"/>
      <c r="H104" s="197">
        <f>I103</f>
        <v>0</v>
      </c>
      <c r="I104" s="343"/>
      <c r="J104" s="344"/>
      <c r="K104" s="345"/>
      <c r="L104" s="346"/>
      <c r="M104" s="346"/>
      <c r="N104" s="342"/>
      <c r="O104" s="335"/>
      <c r="P104" s="336"/>
      <c r="Q104" s="336"/>
      <c r="R104" s="336"/>
      <c r="S104" s="337"/>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369">
        <f>IF($BE$3="４週",SUM(W104:AX104),IF($BE$3="暦月",SUM(W104:BA104),""))</f>
        <v>0</v>
      </c>
      <c r="BC104" s="370"/>
      <c r="BD104" s="371">
        <f>IF($BE$3="４週",BB104/4,IF($BE$3="暦月",(BB104/($BE$8/7)),""))</f>
        <v>0</v>
      </c>
      <c r="BE104" s="370"/>
      <c r="BF104" s="366"/>
      <c r="BG104" s="367"/>
      <c r="BH104" s="367"/>
      <c r="BI104" s="367"/>
      <c r="BJ104" s="368"/>
    </row>
    <row r="105" spans="2:62" ht="20.25" customHeight="1" x14ac:dyDescent="0.45">
      <c r="B105" s="306">
        <f>B103+1</f>
        <v>45</v>
      </c>
      <c r="C105" s="237"/>
      <c r="D105" s="238"/>
      <c r="E105" s="152"/>
      <c r="F105" s="153"/>
      <c r="G105" s="152"/>
      <c r="H105" s="153"/>
      <c r="I105" s="246"/>
      <c r="J105" s="247"/>
      <c r="K105" s="250"/>
      <c r="L105" s="251"/>
      <c r="M105" s="251"/>
      <c r="N105" s="238"/>
      <c r="O105" s="335"/>
      <c r="P105" s="336"/>
      <c r="Q105" s="336"/>
      <c r="R105" s="336"/>
      <c r="S105" s="337"/>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42"/>
      <c r="BC105" s="243"/>
      <c r="BD105" s="244"/>
      <c r="BE105" s="245"/>
      <c r="BF105" s="303"/>
      <c r="BG105" s="304"/>
      <c r="BH105" s="304"/>
      <c r="BI105" s="304"/>
      <c r="BJ105" s="305"/>
    </row>
    <row r="106" spans="2:62" ht="20.25" customHeight="1" x14ac:dyDescent="0.45">
      <c r="B106" s="307"/>
      <c r="C106" s="341"/>
      <c r="D106" s="342"/>
      <c r="E106" s="196"/>
      <c r="F106" s="197">
        <f>C105</f>
        <v>0</v>
      </c>
      <c r="G106" s="196"/>
      <c r="H106" s="197">
        <f>I105</f>
        <v>0</v>
      </c>
      <c r="I106" s="343"/>
      <c r="J106" s="344"/>
      <c r="K106" s="345"/>
      <c r="L106" s="346"/>
      <c r="M106" s="346"/>
      <c r="N106" s="342"/>
      <c r="O106" s="335"/>
      <c r="P106" s="336"/>
      <c r="Q106" s="336"/>
      <c r="R106" s="336"/>
      <c r="S106" s="337"/>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369">
        <f>IF($BE$3="４週",SUM(W106:AX106),IF($BE$3="暦月",SUM(W106:BA106),""))</f>
        <v>0</v>
      </c>
      <c r="BC106" s="370"/>
      <c r="BD106" s="371">
        <f>IF($BE$3="４週",BB106/4,IF($BE$3="暦月",(BB106/($BE$8/7)),""))</f>
        <v>0</v>
      </c>
      <c r="BE106" s="370"/>
      <c r="BF106" s="366"/>
      <c r="BG106" s="367"/>
      <c r="BH106" s="367"/>
      <c r="BI106" s="367"/>
      <c r="BJ106" s="368"/>
    </row>
    <row r="107" spans="2:62" ht="20.25" customHeight="1" x14ac:dyDescent="0.45">
      <c r="B107" s="306">
        <f>B105+1</f>
        <v>46</v>
      </c>
      <c r="C107" s="237"/>
      <c r="D107" s="238"/>
      <c r="E107" s="152"/>
      <c r="F107" s="153"/>
      <c r="G107" s="152"/>
      <c r="H107" s="153"/>
      <c r="I107" s="246"/>
      <c r="J107" s="247"/>
      <c r="K107" s="250"/>
      <c r="L107" s="251"/>
      <c r="M107" s="251"/>
      <c r="N107" s="238"/>
      <c r="O107" s="335"/>
      <c r="P107" s="336"/>
      <c r="Q107" s="336"/>
      <c r="R107" s="336"/>
      <c r="S107" s="337"/>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42"/>
      <c r="BC107" s="243"/>
      <c r="BD107" s="244"/>
      <c r="BE107" s="245"/>
      <c r="BF107" s="303"/>
      <c r="BG107" s="304"/>
      <c r="BH107" s="304"/>
      <c r="BI107" s="304"/>
      <c r="BJ107" s="305"/>
    </row>
    <row r="108" spans="2:62" ht="20.25" customHeight="1" x14ac:dyDescent="0.45">
      <c r="B108" s="307"/>
      <c r="C108" s="341"/>
      <c r="D108" s="342"/>
      <c r="E108" s="196"/>
      <c r="F108" s="197">
        <f>C107</f>
        <v>0</v>
      </c>
      <c r="G108" s="196"/>
      <c r="H108" s="197">
        <f>I107</f>
        <v>0</v>
      </c>
      <c r="I108" s="343"/>
      <c r="J108" s="344"/>
      <c r="K108" s="345"/>
      <c r="L108" s="346"/>
      <c r="M108" s="346"/>
      <c r="N108" s="342"/>
      <c r="O108" s="335"/>
      <c r="P108" s="336"/>
      <c r="Q108" s="336"/>
      <c r="R108" s="336"/>
      <c r="S108" s="337"/>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369">
        <f>IF($BE$3="４週",SUM(W108:AX108),IF($BE$3="暦月",SUM(W108:BA108),""))</f>
        <v>0</v>
      </c>
      <c r="BC108" s="370"/>
      <c r="BD108" s="371">
        <f>IF($BE$3="４週",BB108/4,IF($BE$3="暦月",(BB108/($BE$8/7)),""))</f>
        <v>0</v>
      </c>
      <c r="BE108" s="370"/>
      <c r="BF108" s="366"/>
      <c r="BG108" s="367"/>
      <c r="BH108" s="367"/>
      <c r="BI108" s="367"/>
      <c r="BJ108" s="368"/>
    </row>
    <row r="109" spans="2:62" ht="20.25" customHeight="1" x14ac:dyDescent="0.45">
      <c r="B109" s="306">
        <f>B107+1</f>
        <v>47</v>
      </c>
      <c r="C109" s="237"/>
      <c r="D109" s="238"/>
      <c r="E109" s="152"/>
      <c r="F109" s="153"/>
      <c r="G109" s="152"/>
      <c r="H109" s="153"/>
      <c r="I109" s="246"/>
      <c r="J109" s="247"/>
      <c r="K109" s="250"/>
      <c r="L109" s="251"/>
      <c r="M109" s="251"/>
      <c r="N109" s="238"/>
      <c r="O109" s="335"/>
      <c r="P109" s="336"/>
      <c r="Q109" s="336"/>
      <c r="R109" s="336"/>
      <c r="S109" s="337"/>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42"/>
      <c r="BC109" s="243"/>
      <c r="BD109" s="244"/>
      <c r="BE109" s="245"/>
      <c r="BF109" s="303"/>
      <c r="BG109" s="304"/>
      <c r="BH109" s="304"/>
      <c r="BI109" s="304"/>
      <c r="BJ109" s="305"/>
    </row>
    <row r="110" spans="2:62" ht="20.25" customHeight="1" x14ac:dyDescent="0.45">
      <c r="B110" s="307"/>
      <c r="C110" s="341"/>
      <c r="D110" s="342"/>
      <c r="E110" s="196"/>
      <c r="F110" s="197">
        <f>C109</f>
        <v>0</v>
      </c>
      <c r="G110" s="196"/>
      <c r="H110" s="197">
        <f>I109</f>
        <v>0</v>
      </c>
      <c r="I110" s="343"/>
      <c r="J110" s="344"/>
      <c r="K110" s="345"/>
      <c r="L110" s="346"/>
      <c r="M110" s="346"/>
      <c r="N110" s="342"/>
      <c r="O110" s="335"/>
      <c r="P110" s="336"/>
      <c r="Q110" s="336"/>
      <c r="R110" s="336"/>
      <c r="S110" s="337"/>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369">
        <f>IF($BE$3="４週",SUM(W110:AX110),IF($BE$3="暦月",SUM(W110:BA110),""))</f>
        <v>0</v>
      </c>
      <c r="BC110" s="370"/>
      <c r="BD110" s="371">
        <f>IF($BE$3="４週",BB110/4,IF($BE$3="暦月",(BB110/($BE$8/7)),""))</f>
        <v>0</v>
      </c>
      <c r="BE110" s="370"/>
      <c r="BF110" s="366"/>
      <c r="BG110" s="367"/>
      <c r="BH110" s="367"/>
      <c r="BI110" s="367"/>
      <c r="BJ110" s="368"/>
    </row>
    <row r="111" spans="2:62" ht="20.25" customHeight="1" x14ac:dyDescent="0.45">
      <c r="B111" s="306">
        <f>B109+1</f>
        <v>48</v>
      </c>
      <c r="C111" s="237"/>
      <c r="D111" s="238"/>
      <c r="E111" s="152"/>
      <c r="F111" s="153"/>
      <c r="G111" s="152"/>
      <c r="H111" s="153"/>
      <c r="I111" s="246"/>
      <c r="J111" s="247"/>
      <c r="K111" s="250"/>
      <c r="L111" s="251"/>
      <c r="M111" s="251"/>
      <c r="N111" s="238"/>
      <c r="O111" s="335"/>
      <c r="P111" s="336"/>
      <c r="Q111" s="336"/>
      <c r="R111" s="336"/>
      <c r="S111" s="337"/>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42"/>
      <c r="BC111" s="243"/>
      <c r="BD111" s="244"/>
      <c r="BE111" s="245"/>
      <c r="BF111" s="303"/>
      <c r="BG111" s="304"/>
      <c r="BH111" s="304"/>
      <c r="BI111" s="304"/>
      <c r="BJ111" s="305"/>
    </row>
    <row r="112" spans="2:62" ht="20.25" customHeight="1" x14ac:dyDescent="0.45">
      <c r="B112" s="307"/>
      <c r="C112" s="341"/>
      <c r="D112" s="342"/>
      <c r="E112" s="196"/>
      <c r="F112" s="197">
        <f>C111</f>
        <v>0</v>
      </c>
      <c r="G112" s="196"/>
      <c r="H112" s="197">
        <f>I111</f>
        <v>0</v>
      </c>
      <c r="I112" s="343"/>
      <c r="J112" s="344"/>
      <c r="K112" s="345"/>
      <c r="L112" s="346"/>
      <c r="M112" s="346"/>
      <c r="N112" s="342"/>
      <c r="O112" s="335"/>
      <c r="P112" s="336"/>
      <c r="Q112" s="336"/>
      <c r="R112" s="336"/>
      <c r="S112" s="337"/>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369">
        <f>IF($BE$3="４週",SUM(W112:AX112),IF($BE$3="暦月",SUM(W112:BA112),""))</f>
        <v>0</v>
      </c>
      <c r="BC112" s="370"/>
      <c r="BD112" s="371">
        <f>IF($BE$3="４週",BB112/4,IF($BE$3="暦月",(BB112/($BE$8/7)),""))</f>
        <v>0</v>
      </c>
      <c r="BE112" s="370"/>
      <c r="BF112" s="366"/>
      <c r="BG112" s="367"/>
      <c r="BH112" s="367"/>
      <c r="BI112" s="367"/>
      <c r="BJ112" s="368"/>
    </row>
    <row r="113" spans="2:62" ht="20.25" customHeight="1" x14ac:dyDescent="0.45">
      <c r="B113" s="306">
        <f>B111+1</f>
        <v>49</v>
      </c>
      <c r="C113" s="237"/>
      <c r="D113" s="238"/>
      <c r="E113" s="152"/>
      <c r="F113" s="153"/>
      <c r="G113" s="152"/>
      <c r="H113" s="153"/>
      <c r="I113" s="246"/>
      <c r="J113" s="247"/>
      <c r="K113" s="250"/>
      <c r="L113" s="251"/>
      <c r="M113" s="251"/>
      <c r="N113" s="238"/>
      <c r="O113" s="335"/>
      <c r="P113" s="336"/>
      <c r="Q113" s="336"/>
      <c r="R113" s="336"/>
      <c r="S113" s="337"/>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42"/>
      <c r="BC113" s="243"/>
      <c r="BD113" s="244"/>
      <c r="BE113" s="245"/>
      <c r="BF113" s="303"/>
      <c r="BG113" s="304"/>
      <c r="BH113" s="304"/>
      <c r="BI113" s="304"/>
      <c r="BJ113" s="305"/>
    </row>
    <row r="114" spans="2:62" ht="20.25" customHeight="1" x14ac:dyDescent="0.45">
      <c r="B114" s="307"/>
      <c r="C114" s="341"/>
      <c r="D114" s="342"/>
      <c r="E114" s="196"/>
      <c r="F114" s="197">
        <f>C113</f>
        <v>0</v>
      </c>
      <c r="G114" s="196"/>
      <c r="H114" s="197">
        <f>I113</f>
        <v>0</v>
      </c>
      <c r="I114" s="343"/>
      <c r="J114" s="344"/>
      <c r="K114" s="345"/>
      <c r="L114" s="346"/>
      <c r="M114" s="346"/>
      <c r="N114" s="342"/>
      <c r="O114" s="335"/>
      <c r="P114" s="336"/>
      <c r="Q114" s="336"/>
      <c r="R114" s="336"/>
      <c r="S114" s="337"/>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369">
        <f>IF($BE$3="４週",SUM(W114:AX114),IF($BE$3="暦月",SUM(W114:BA114),""))</f>
        <v>0</v>
      </c>
      <c r="BC114" s="370"/>
      <c r="BD114" s="371">
        <f>IF($BE$3="４週",BB114/4,IF($BE$3="暦月",(BB114/($BE$8/7)),""))</f>
        <v>0</v>
      </c>
      <c r="BE114" s="370"/>
      <c r="BF114" s="366"/>
      <c r="BG114" s="367"/>
      <c r="BH114" s="367"/>
      <c r="BI114" s="367"/>
      <c r="BJ114" s="368"/>
    </row>
    <row r="115" spans="2:62" ht="20.25" customHeight="1" x14ac:dyDescent="0.45">
      <c r="B115" s="306">
        <f>B113+1</f>
        <v>50</v>
      </c>
      <c r="C115" s="237"/>
      <c r="D115" s="238"/>
      <c r="E115" s="152"/>
      <c r="F115" s="153"/>
      <c r="G115" s="152"/>
      <c r="H115" s="153"/>
      <c r="I115" s="246"/>
      <c r="J115" s="247"/>
      <c r="K115" s="250"/>
      <c r="L115" s="251"/>
      <c r="M115" s="251"/>
      <c r="N115" s="238"/>
      <c r="O115" s="335"/>
      <c r="P115" s="336"/>
      <c r="Q115" s="336"/>
      <c r="R115" s="336"/>
      <c r="S115" s="337"/>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42"/>
      <c r="BC115" s="243"/>
      <c r="BD115" s="244"/>
      <c r="BE115" s="245"/>
      <c r="BF115" s="303"/>
      <c r="BG115" s="304"/>
      <c r="BH115" s="304"/>
      <c r="BI115" s="304"/>
      <c r="BJ115" s="305"/>
    </row>
    <row r="116" spans="2:62" ht="20.25" customHeight="1" x14ac:dyDescent="0.45">
      <c r="B116" s="307"/>
      <c r="C116" s="341"/>
      <c r="D116" s="342"/>
      <c r="E116" s="196"/>
      <c r="F116" s="197">
        <f>C115</f>
        <v>0</v>
      </c>
      <c r="G116" s="196"/>
      <c r="H116" s="197">
        <f>I115</f>
        <v>0</v>
      </c>
      <c r="I116" s="343"/>
      <c r="J116" s="344"/>
      <c r="K116" s="345"/>
      <c r="L116" s="346"/>
      <c r="M116" s="346"/>
      <c r="N116" s="342"/>
      <c r="O116" s="335"/>
      <c r="P116" s="336"/>
      <c r="Q116" s="336"/>
      <c r="R116" s="336"/>
      <c r="S116" s="337"/>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369">
        <f>IF($BE$3="４週",SUM(W116:AX116),IF($BE$3="暦月",SUM(W116:BA116),""))</f>
        <v>0</v>
      </c>
      <c r="BC116" s="370"/>
      <c r="BD116" s="371">
        <f>IF($BE$3="４週",BB116/4,IF($BE$3="暦月",(BB116/($BE$8/7)),""))</f>
        <v>0</v>
      </c>
      <c r="BE116" s="370"/>
      <c r="BF116" s="366"/>
      <c r="BG116" s="367"/>
      <c r="BH116" s="367"/>
      <c r="BI116" s="367"/>
      <c r="BJ116" s="368"/>
    </row>
    <row r="117" spans="2:62" ht="20.25" customHeight="1" x14ac:dyDescent="0.45">
      <c r="B117" s="306">
        <f>B115+1</f>
        <v>51</v>
      </c>
      <c r="C117" s="237"/>
      <c r="D117" s="238"/>
      <c r="E117" s="152"/>
      <c r="F117" s="153"/>
      <c r="G117" s="152"/>
      <c r="H117" s="153"/>
      <c r="I117" s="246"/>
      <c r="J117" s="247"/>
      <c r="K117" s="250"/>
      <c r="L117" s="251"/>
      <c r="M117" s="251"/>
      <c r="N117" s="238"/>
      <c r="O117" s="335"/>
      <c r="P117" s="336"/>
      <c r="Q117" s="336"/>
      <c r="R117" s="336"/>
      <c r="S117" s="337"/>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42"/>
      <c r="BC117" s="243"/>
      <c r="BD117" s="244"/>
      <c r="BE117" s="245"/>
      <c r="BF117" s="303"/>
      <c r="BG117" s="304"/>
      <c r="BH117" s="304"/>
      <c r="BI117" s="304"/>
      <c r="BJ117" s="305"/>
    </row>
    <row r="118" spans="2:62" ht="20.25" customHeight="1" x14ac:dyDescent="0.45">
      <c r="B118" s="307"/>
      <c r="C118" s="341"/>
      <c r="D118" s="342"/>
      <c r="E118" s="196"/>
      <c r="F118" s="197">
        <f>C117</f>
        <v>0</v>
      </c>
      <c r="G118" s="196"/>
      <c r="H118" s="197">
        <f>I117</f>
        <v>0</v>
      </c>
      <c r="I118" s="343"/>
      <c r="J118" s="344"/>
      <c r="K118" s="345"/>
      <c r="L118" s="346"/>
      <c r="M118" s="346"/>
      <c r="N118" s="342"/>
      <c r="O118" s="335"/>
      <c r="P118" s="336"/>
      <c r="Q118" s="336"/>
      <c r="R118" s="336"/>
      <c r="S118" s="337"/>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369">
        <f>IF($BE$3="４週",SUM(W118:AX118),IF($BE$3="暦月",SUM(W118:BA118),""))</f>
        <v>0</v>
      </c>
      <c r="BC118" s="370"/>
      <c r="BD118" s="371">
        <f>IF($BE$3="４週",BB118/4,IF($BE$3="暦月",(BB118/($BE$8/7)),""))</f>
        <v>0</v>
      </c>
      <c r="BE118" s="370"/>
      <c r="BF118" s="366"/>
      <c r="BG118" s="367"/>
      <c r="BH118" s="367"/>
      <c r="BI118" s="367"/>
      <c r="BJ118" s="368"/>
    </row>
    <row r="119" spans="2:62" ht="20.25" customHeight="1" x14ac:dyDescent="0.45">
      <c r="B119" s="306">
        <f>B117+1</f>
        <v>52</v>
      </c>
      <c r="C119" s="237"/>
      <c r="D119" s="238"/>
      <c r="E119" s="152"/>
      <c r="F119" s="153"/>
      <c r="G119" s="152"/>
      <c r="H119" s="153"/>
      <c r="I119" s="246"/>
      <c r="J119" s="247"/>
      <c r="K119" s="250"/>
      <c r="L119" s="251"/>
      <c r="M119" s="251"/>
      <c r="N119" s="238"/>
      <c r="O119" s="335"/>
      <c r="P119" s="336"/>
      <c r="Q119" s="336"/>
      <c r="R119" s="336"/>
      <c r="S119" s="337"/>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42"/>
      <c r="BC119" s="243"/>
      <c r="BD119" s="244"/>
      <c r="BE119" s="245"/>
      <c r="BF119" s="303"/>
      <c r="BG119" s="304"/>
      <c r="BH119" s="304"/>
      <c r="BI119" s="304"/>
      <c r="BJ119" s="305"/>
    </row>
    <row r="120" spans="2:62" ht="20.25" customHeight="1" x14ac:dyDescent="0.45">
      <c r="B120" s="307"/>
      <c r="C120" s="341"/>
      <c r="D120" s="342"/>
      <c r="E120" s="196"/>
      <c r="F120" s="197">
        <f>C119</f>
        <v>0</v>
      </c>
      <c r="G120" s="196"/>
      <c r="H120" s="197">
        <f>I119</f>
        <v>0</v>
      </c>
      <c r="I120" s="343"/>
      <c r="J120" s="344"/>
      <c r="K120" s="345"/>
      <c r="L120" s="346"/>
      <c r="M120" s="346"/>
      <c r="N120" s="342"/>
      <c r="O120" s="335"/>
      <c r="P120" s="336"/>
      <c r="Q120" s="336"/>
      <c r="R120" s="336"/>
      <c r="S120" s="337"/>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369">
        <f>IF($BE$3="４週",SUM(W120:AX120),IF($BE$3="暦月",SUM(W120:BA120),""))</f>
        <v>0</v>
      </c>
      <c r="BC120" s="370"/>
      <c r="BD120" s="371">
        <f>IF($BE$3="４週",BB120/4,IF($BE$3="暦月",(BB120/($BE$8/7)),""))</f>
        <v>0</v>
      </c>
      <c r="BE120" s="370"/>
      <c r="BF120" s="366"/>
      <c r="BG120" s="367"/>
      <c r="BH120" s="367"/>
      <c r="BI120" s="367"/>
      <c r="BJ120" s="368"/>
    </row>
    <row r="121" spans="2:62" ht="20.25" customHeight="1" x14ac:dyDescent="0.45">
      <c r="B121" s="306">
        <f>B119+1</f>
        <v>53</v>
      </c>
      <c r="C121" s="237"/>
      <c r="D121" s="238"/>
      <c r="E121" s="152"/>
      <c r="F121" s="153"/>
      <c r="G121" s="152"/>
      <c r="H121" s="153"/>
      <c r="I121" s="246"/>
      <c r="J121" s="247"/>
      <c r="K121" s="250"/>
      <c r="L121" s="251"/>
      <c r="M121" s="251"/>
      <c r="N121" s="238"/>
      <c r="O121" s="335"/>
      <c r="P121" s="336"/>
      <c r="Q121" s="336"/>
      <c r="R121" s="336"/>
      <c r="S121" s="337"/>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42"/>
      <c r="BC121" s="243"/>
      <c r="BD121" s="244"/>
      <c r="BE121" s="245"/>
      <c r="BF121" s="303"/>
      <c r="BG121" s="304"/>
      <c r="BH121" s="304"/>
      <c r="BI121" s="304"/>
      <c r="BJ121" s="305"/>
    </row>
    <row r="122" spans="2:62" ht="20.25" customHeight="1" x14ac:dyDescent="0.45">
      <c r="B122" s="307"/>
      <c r="C122" s="341"/>
      <c r="D122" s="342"/>
      <c r="E122" s="196"/>
      <c r="F122" s="197">
        <f>C121</f>
        <v>0</v>
      </c>
      <c r="G122" s="196"/>
      <c r="H122" s="197">
        <f>I121</f>
        <v>0</v>
      </c>
      <c r="I122" s="343"/>
      <c r="J122" s="344"/>
      <c r="K122" s="345"/>
      <c r="L122" s="346"/>
      <c r="M122" s="346"/>
      <c r="N122" s="342"/>
      <c r="O122" s="335"/>
      <c r="P122" s="336"/>
      <c r="Q122" s="336"/>
      <c r="R122" s="336"/>
      <c r="S122" s="337"/>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369">
        <f>IF($BE$3="４週",SUM(W122:AX122),IF($BE$3="暦月",SUM(W122:BA122),""))</f>
        <v>0</v>
      </c>
      <c r="BC122" s="370"/>
      <c r="BD122" s="371">
        <f>IF($BE$3="４週",BB122/4,IF($BE$3="暦月",(BB122/($BE$8/7)),""))</f>
        <v>0</v>
      </c>
      <c r="BE122" s="370"/>
      <c r="BF122" s="366"/>
      <c r="BG122" s="367"/>
      <c r="BH122" s="367"/>
      <c r="BI122" s="367"/>
      <c r="BJ122" s="368"/>
    </row>
    <row r="123" spans="2:62" ht="20.25" customHeight="1" x14ac:dyDescent="0.45">
      <c r="B123" s="306">
        <f>B121+1</f>
        <v>54</v>
      </c>
      <c r="C123" s="237"/>
      <c r="D123" s="238"/>
      <c r="E123" s="152"/>
      <c r="F123" s="153"/>
      <c r="G123" s="152"/>
      <c r="H123" s="153"/>
      <c r="I123" s="246"/>
      <c r="J123" s="247"/>
      <c r="K123" s="250"/>
      <c r="L123" s="251"/>
      <c r="M123" s="251"/>
      <c r="N123" s="238"/>
      <c r="O123" s="335"/>
      <c r="P123" s="336"/>
      <c r="Q123" s="336"/>
      <c r="R123" s="336"/>
      <c r="S123" s="337"/>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42"/>
      <c r="BC123" s="243"/>
      <c r="BD123" s="244"/>
      <c r="BE123" s="245"/>
      <c r="BF123" s="303"/>
      <c r="BG123" s="304"/>
      <c r="BH123" s="304"/>
      <c r="BI123" s="304"/>
      <c r="BJ123" s="305"/>
    </row>
    <row r="124" spans="2:62" ht="20.25" customHeight="1" x14ac:dyDescent="0.45">
      <c r="B124" s="307"/>
      <c r="C124" s="341"/>
      <c r="D124" s="342"/>
      <c r="E124" s="196"/>
      <c r="F124" s="197">
        <f>C123</f>
        <v>0</v>
      </c>
      <c r="G124" s="196"/>
      <c r="H124" s="197">
        <f>I123</f>
        <v>0</v>
      </c>
      <c r="I124" s="343"/>
      <c r="J124" s="344"/>
      <c r="K124" s="345"/>
      <c r="L124" s="346"/>
      <c r="M124" s="346"/>
      <c r="N124" s="342"/>
      <c r="O124" s="335"/>
      <c r="P124" s="336"/>
      <c r="Q124" s="336"/>
      <c r="R124" s="336"/>
      <c r="S124" s="337"/>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369">
        <f>IF($BE$3="４週",SUM(W124:AX124),IF($BE$3="暦月",SUM(W124:BA124),""))</f>
        <v>0</v>
      </c>
      <c r="BC124" s="370"/>
      <c r="BD124" s="371">
        <f>IF($BE$3="４週",BB124/4,IF($BE$3="暦月",(BB124/($BE$8/7)),""))</f>
        <v>0</v>
      </c>
      <c r="BE124" s="370"/>
      <c r="BF124" s="366"/>
      <c r="BG124" s="367"/>
      <c r="BH124" s="367"/>
      <c r="BI124" s="367"/>
      <c r="BJ124" s="368"/>
    </row>
    <row r="125" spans="2:62" ht="20.25" customHeight="1" x14ac:dyDescent="0.45">
      <c r="B125" s="306">
        <f>B123+1</f>
        <v>55</v>
      </c>
      <c r="C125" s="237"/>
      <c r="D125" s="238"/>
      <c r="E125" s="152"/>
      <c r="F125" s="153"/>
      <c r="G125" s="152"/>
      <c r="H125" s="153"/>
      <c r="I125" s="246"/>
      <c r="J125" s="247"/>
      <c r="K125" s="250"/>
      <c r="L125" s="251"/>
      <c r="M125" s="251"/>
      <c r="N125" s="238"/>
      <c r="O125" s="335"/>
      <c r="P125" s="336"/>
      <c r="Q125" s="336"/>
      <c r="R125" s="336"/>
      <c r="S125" s="337"/>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42"/>
      <c r="BC125" s="243"/>
      <c r="BD125" s="244"/>
      <c r="BE125" s="245"/>
      <c r="BF125" s="303"/>
      <c r="BG125" s="304"/>
      <c r="BH125" s="304"/>
      <c r="BI125" s="304"/>
      <c r="BJ125" s="305"/>
    </row>
    <row r="126" spans="2:62" ht="20.25" customHeight="1" x14ac:dyDescent="0.45">
      <c r="B126" s="307"/>
      <c r="C126" s="341"/>
      <c r="D126" s="342"/>
      <c r="E126" s="196"/>
      <c r="F126" s="197">
        <f>C125</f>
        <v>0</v>
      </c>
      <c r="G126" s="196"/>
      <c r="H126" s="197">
        <f>I125</f>
        <v>0</v>
      </c>
      <c r="I126" s="343"/>
      <c r="J126" s="344"/>
      <c r="K126" s="345"/>
      <c r="L126" s="346"/>
      <c r="M126" s="346"/>
      <c r="N126" s="342"/>
      <c r="O126" s="335"/>
      <c r="P126" s="336"/>
      <c r="Q126" s="336"/>
      <c r="R126" s="336"/>
      <c r="S126" s="337"/>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369">
        <f>IF($BE$3="４週",SUM(W126:AX126),IF($BE$3="暦月",SUM(W126:BA126),""))</f>
        <v>0</v>
      </c>
      <c r="BC126" s="370"/>
      <c r="BD126" s="371">
        <f>IF($BE$3="４週",BB126/4,IF($BE$3="暦月",(BB126/($BE$8/7)),""))</f>
        <v>0</v>
      </c>
      <c r="BE126" s="370"/>
      <c r="BF126" s="366"/>
      <c r="BG126" s="367"/>
      <c r="BH126" s="367"/>
      <c r="BI126" s="367"/>
      <c r="BJ126" s="368"/>
    </row>
    <row r="127" spans="2:62" ht="20.25" customHeight="1" x14ac:dyDescent="0.45">
      <c r="B127" s="306">
        <f>B125+1</f>
        <v>56</v>
      </c>
      <c r="C127" s="237"/>
      <c r="D127" s="238"/>
      <c r="E127" s="152"/>
      <c r="F127" s="153"/>
      <c r="G127" s="152"/>
      <c r="H127" s="153"/>
      <c r="I127" s="246"/>
      <c r="J127" s="247"/>
      <c r="K127" s="250"/>
      <c r="L127" s="251"/>
      <c r="M127" s="251"/>
      <c r="N127" s="238"/>
      <c r="O127" s="335"/>
      <c r="P127" s="336"/>
      <c r="Q127" s="336"/>
      <c r="R127" s="336"/>
      <c r="S127" s="337"/>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42"/>
      <c r="BC127" s="243"/>
      <c r="BD127" s="244"/>
      <c r="BE127" s="245"/>
      <c r="BF127" s="303"/>
      <c r="BG127" s="304"/>
      <c r="BH127" s="304"/>
      <c r="BI127" s="304"/>
      <c r="BJ127" s="305"/>
    </row>
    <row r="128" spans="2:62" ht="20.25" customHeight="1" x14ac:dyDescent="0.45">
      <c r="B128" s="307"/>
      <c r="C128" s="341"/>
      <c r="D128" s="342"/>
      <c r="E128" s="196"/>
      <c r="F128" s="197">
        <f>C127</f>
        <v>0</v>
      </c>
      <c r="G128" s="196"/>
      <c r="H128" s="197">
        <f>I127</f>
        <v>0</v>
      </c>
      <c r="I128" s="343"/>
      <c r="J128" s="344"/>
      <c r="K128" s="345"/>
      <c r="L128" s="346"/>
      <c r="M128" s="346"/>
      <c r="N128" s="342"/>
      <c r="O128" s="335"/>
      <c r="P128" s="336"/>
      <c r="Q128" s="336"/>
      <c r="R128" s="336"/>
      <c r="S128" s="337"/>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369">
        <f>IF($BE$3="４週",SUM(W128:AX128),IF($BE$3="暦月",SUM(W128:BA128),""))</f>
        <v>0</v>
      </c>
      <c r="BC128" s="370"/>
      <c r="BD128" s="371">
        <f>IF($BE$3="４週",BB128/4,IF($BE$3="暦月",(BB128/($BE$8/7)),""))</f>
        <v>0</v>
      </c>
      <c r="BE128" s="370"/>
      <c r="BF128" s="366"/>
      <c r="BG128" s="367"/>
      <c r="BH128" s="367"/>
      <c r="BI128" s="367"/>
      <c r="BJ128" s="368"/>
    </row>
    <row r="129" spans="2:62" ht="20.25" customHeight="1" x14ac:dyDescent="0.45">
      <c r="B129" s="306">
        <f>B127+1</f>
        <v>57</v>
      </c>
      <c r="C129" s="237"/>
      <c r="D129" s="238"/>
      <c r="E129" s="152"/>
      <c r="F129" s="153"/>
      <c r="G129" s="152"/>
      <c r="H129" s="153"/>
      <c r="I129" s="246"/>
      <c r="J129" s="247"/>
      <c r="K129" s="250"/>
      <c r="L129" s="251"/>
      <c r="M129" s="251"/>
      <c r="N129" s="238"/>
      <c r="O129" s="335"/>
      <c r="P129" s="336"/>
      <c r="Q129" s="336"/>
      <c r="R129" s="336"/>
      <c r="S129" s="337"/>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42"/>
      <c r="BC129" s="243"/>
      <c r="BD129" s="244"/>
      <c r="BE129" s="245"/>
      <c r="BF129" s="303"/>
      <c r="BG129" s="304"/>
      <c r="BH129" s="304"/>
      <c r="BI129" s="304"/>
      <c r="BJ129" s="305"/>
    </row>
    <row r="130" spans="2:62" ht="20.25" customHeight="1" x14ac:dyDescent="0.45">
      <c r="B130" s="307"/>
      <c r="C130" s="341"/>
      <c r="D130" s="342"/>
      <c r="E130" s="196"/>
      <c r="F130" s="197">
        <f>C129</f>
        <v>0</v>
      </c>
      <c r="G130" s="196"/>
      <c r="H130" s="197">
        <f>I129</f>
        <v>0</v>
      </c>
      <c r="I130" s="343"/>
      <c r="J130" s="344"/>
      <c r="K130" s="345"/>
      <c r="L130" s="346"/>
      <c r="M130" s="346"/>
      <c r="N130" s="342"/>
      <c r="O130" s="335"/>
      <c r="P130" s="336"/>
      <c r="Q130" s="336"/>
      <c r="R130" s="336"/>
      <c r="S130" s="337"/>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369">
        <f>IF($BE$3="４週",SUM(W130:AX130),IF($BE$3="暦月",SUM(W130:BA130),""))</f>
        <v>0</v>
      </c>
      <c r="BC130" s="370"/>
      <c r="BD130" s="371">
        <f>IF($BE$3="４週",BB130/4,IF($BE$3="暦月",(BB130/($BE$8/7)),""))</f>
        <v>0</v>
      </c>
      <c r="BE130" s="370"/>
      <c r="BF130" s="366"/>
      <c r="BG130" s="367"/>
      <c r="BH130" s="367"/>
      <c r="BI130" s="367"/>
      <c r="BJ130" s="368"/>
    </row>
    <row r="131" spans="2:62" ht="20.25" customHeight="1" x14ac:dyDescent="0.45">
      <c r="B131" s="306">
        <f>B129+1</f>
        <v>58</v>
      </c>
      <c r="C131" s="237"/>
      <c r="D131" s="238"/>
      <c r="E131" s="152"/>
      <c r="F131" s="153"/>
      <c r="G131" s="152"/>
      <c r="H131" s="153"/>
      <c r="I131" s="246"/>
      <c r="J131" s="247"/>
      <c r="K131" s="250"/>
      <c r="L131" s="251"/>
      <c r="M131" s="251"/>
      <c r="N131" s="238"/>
      <c r="O131" s="335"/>
      <c r="P131" s="336"/>
      <c r="Q131" s="336"/>
      <c r="R131" s="336"/>
      <c r="S131" s="337"/>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42"/>
      <c r="BC131" s="243"/>
      <c r="BD131" s="244"/>
      <c r="BE131" s="245"/>
      <c r="BF131" s="303"/>
      <c r="BG131" s="304"/>
      <c r="BH131" s="304"/>
      <c r="BI131" s="304"/>
      <c r="BJ131" s="305"/>
    </row>
    <row r="132" spans="2:62" ht="20.25" customHeight="1" x14ac:dyDescent="0.45">
      <c r="B132" s="307"/>
      <c r="C132" s="341"/>
      <c r="D132" s="342"/>
      <c r="E132" s="196"/>
      <c r="F132" s="197">
        <f>C131</f>
        <v>0</v>
      </c>
      <c r="G132" s="196"/>
      <c r="H132" s="197">
        <f>I131</f>
        <v>0</v>
      </c>
      <c r="I132" s="343"/>
      <c r="J132" s="344"/>
      <c r="K132" s="345"/>
      <c r="L132" s="346"/>
      <c r="M132" s="346"/>
      <c r="N132" s="342"/>
      <c r="O132" s="335"/>
      <c r="P132" s="336"/>
      <c r="Q132" s="336"/>
      <c r="R132" s="336"/>
      <c r="S132" s="337"/>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369">
        <f>IF($BE$3="４週",SUM(W132:AX132),IF($BE$3="暦月",SUM(W132:BA132),""))</f>
        <v>0</v>
      </c>
      <c r="BC132" s="370"/>
      <c r="BD132" s="371">
        <f>IF($BE$3="４週",BB132/4,IF($BE$3="暦月",(BB132/($BE$8/7)),""))</f>
        <v>0</v>
      </c>
      <c r="BE132" s="370"/>
      <c r="BF132" s="366"/>
      <c r="BG132" s="367"/>
      <c r="BH132" s="367"/>
      <c r="BI132" s="367"/>
      <c r="BJ132" s="368"/>
    </row>
    <row r="133" spans="2:62" ht="20.25" customHeight="1" x14ac:dyDescent="0.45">
      <c r="B133" s="306">
        <f>B131+1</f>
        <v>59</v>
      </c>
      <c r="C133" s="237"/>
      <c r="D133" s="238"/>
      <c r="E133" s="152"/>
      <c r="F133" s="153"/>
      <c r="G133" s="152"/>
      <c r="H133" s="153"/>
      <c r="I133" s="246"/>
      <c r="J133" s="247"/>
      <c r="K133" s="250"/>
      <c r="L133" s="251"/>
      <c r="M133" s="251"/>
      <c r="N133" s="238"/>
      <c r="O133" s="335"/>
      <c r="P133" s="336"/>
      <c r="Q133" s="336"/>
      <c r="R133" s="336"/>
      <c r="S133" s="337"/>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42"/>
      <c r="BC133" s="243"/>
      <c r="BD133" s="244"/>
      <c r="BE133" s="245"/>
      <c r="BF133" s="303"/>
      <c r="BG133" s="304"/>
      <c r="BH133" s="304"/>
      <c r="BI133" s="304"/>
      <c r="BJ133" s="305"/>
    </row>
    <row r="134" spans="2:62" ht="20.25" customHeight="1" x14ac:dyDescent="0.45">
      <c r="B134" s="307"/>
      <c r="C134" s="341"/>
      <c r="D134" s="342"/>
      <c r="E134" s="196"/>
      <c r="F134" s="197">
        <f>C133</f>
        <v>0</v>
      </c>
      <c r="G134" s="196"/>
      <c r="H134" s="197">
        <f>I133</f>
        <v>0</v>
      </c>
      <c r="I134" s="343"/>
      <c r="J134" s="344"/>
      <c r="K134" s="345"/>
      <c r="L134" s="346"/>
      <c r="M134" s="346"/>
      <c r="N134" s="342"/>
      <c r="O134" s="335"/>
      <c r="P134" s="336"/>
      <c r="Q134" s="336"/>
      <c r="R134" s="336"/>
      <c r="S134" s="337"/>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369">
        <f>IF($BE$3="４週",SUM(W134:AX134),IF($BE$3="暦月",SUM(W134:BA134),""))</f>
        <v>0</v>
      </c>
      <c r="BC134" s="370"/>
      <c r="BD134" s="371">
        <f>IF($BE$3="４週",BB134/4,IF($BE$3="暦月",(BB134/($BE$8/7)),""))</f>
        <v>0</v>
      </c>
      <c r="BE134" s="370"/>
      <c r="BF134" s="366"/>
      <c r="BG134" s="367"/>
      <c r="BH134" s="367"/>
      <c r="BI134" s="367"/>
      <c r="BJ134" s="368"/>
    </row>
    <row r="135" spans="2:62" ht="20.25" customHeight="1" x14ac:dyDescent="0.45">
      <c r="B135" s="306">
        <f>B133+1</f>
        <v>60</v>
      </c>
      <c r="C135" s="237"/>
      <c r="D135" s="238"/>
      <c r="E135" s="152"/>
      <c r="F135" s="153"/>
      <c r="G135" s="152"/>
      <c r="H135" s="153"/>
      <c r="I135" s="246"/>
      <c r="J135" s="247"/>
      <c r="K135" s="250"/>
      <c r="L135" s="251"/>
      <c r="M135" s="251"/>
      <c r="N135" s="238"/>
      <c r="O135" s="335"/>
      <c r="P135" s="336"/>
      <c r="Q135" s="336"/>
      <c r="R135" s="336"/>
      <c r="S135" s="337"/>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42"/>
      <c r="BC135" s="243"/>
      <c r="BD135" s="244"/>
      <c r="BE135" s="245"/>
      <c r="BF135" s="303"/>
      <c r="BG135" s="304"/>
      <c r="BH135" s="304"/>
      <c r="BI135" s="304"/>
      <c r="BJ135" s="305"/>
    </row>
    <row r="136" spans="2:62" ht="20.25" customHeight="1" x14ac:dyDescent="0.45">
      <c r="B136" s="307"/>
      <c r="C136" s="341"/>
      <c r="D136" s="342"/>
      <c r="E136" s="196"/>
      <c r="F136" s="197">
        <f>C135</f>
        <v>0</v>
      </c>
      <c r="G136" s="196"/>
      <c r="H136" s="197">
        <f>I135</f>
        <v>0</v>
      </c>
      <c r="I136" s="343"/>
      <c r="J136" s="344"/>
      <c r="K136" s="345"/>
      <c r="L136" s="346"/>
      <c r="M136" s="346"/>
      <c r="N136" s="342"/>
      <c r="O136" s="335"/>
      <c r="P136" s="336"/>
      <c r="Q136" s="336"/>
      <c r="R136" s="336"/>
      <c r="S136" s="337"/>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369">
        <f>IF($BE$3="４週",SUM(W136:AX136),IF($BE$3="暦月",SUM(W136:BA136),""))</f>
        <v>0</v>
      </c>
      <c r="BC136" s="370"/>
      <c r="BD136" s="371">
        <f>IF($BE$3="４週",BB136/4,IF($BE$3="暦月",(BB136/($BE$8/7)),""))</f>
        <v>0</v>
      </c>
      <c r="BE136" s="370"/>
      <c r="BF136" s="366"/>
      <c r="BG136" s="367"/>
      <c r="BH136" s="367"/>
      <c r="BI136" s="367"/>
      <c r="BJ136" s="368"/>
    </row>
    <row r="137" spans="2:62" ht="20.25" customHeight="1" x14ac:dyDescent="0.45">
      <c r="B137" s="306">
        <f>B135+1</f>
        <v>61</v>
      </c>
      <c r="C137" s="237"/>
      <c r="D137" s="238"/>
      <c r="E137" s="152"/>
      <c r="F137" s="153"/>
      <c r="G137" s="152"/>
      <c r="H137" s="153"/>
      <c r="I137" s="246"/>
      <c r="J137" s="247"/>
      <c r="K137" s="250"/>
      <c r="L137" s="251"/>
      <c r="M137" s="251"/>
      <c r="N137" s="238"/>
      <c r="O137" s="335"/>
      <c r="P137" s="336"/>
      <c r="Q137" s="336"/>
      <c r="R137" s="336"/>
      <c r="S137" s="337"/>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42"/>
      <c r="BC137" s="243"/>
      <c r="BD137" s="244"/>
      <c r="BE137" s="245"/>
      <c r="BF137" s="303"/>
      <c r="BG137" s="304"/>
      <c r="BH137" s="304"/>
      <c r="BI137" s="304"/>
      <c r="BJ137" s="305"/>
    </row>
    <row r="138" spans="2:62" ht="20.25" customHeight="1" x14ac:dyDescent="0.45">
      <c r="B138" s="307"/>
      <c r="C138" s="341"/>
      <c r="D138" s="342"/>
      <c r="E138" s="196"/>
      <c r="F138" s="197">
        <f>C137</f>
        <v>0</v>
      </c>
      <c r="G138" s="196"/>
      <c r="H138" s="197">
        <f>I137</f>
        <v>0</v>
      </c>
      <c r="I138" s="343"/>
      <c r="J138" s="344"/>
      <c r="K138" s="345"/>
      <c r="L138" s="346"/>
      <c r="M138" s="346"/>
      <c r="N138" s="342"/>
      <c r="O138" s="335"/>
      <c r="P138" s="336"/>
      <c r="Q138" s="336"/>
      <c r="R138" s="336"/>
      <c r="S138" s="337"/>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369">
        <f>IF($BE$3="４週",SUM(W138:AX138),IF($BE$3="暦月",SUM(W138:BA138),""))</f>
        <v>0</v>
      </c>
      <c r="BC138" s="370"/>
      <c r="BD138" s="371">
        <f>IF($BE$3="４週",BB138/4,IF($BE$3="暦月",(BB138/($BE$8/7)),""))</f>
        <v>0</v>
      </c>
      <c r="BE138" s="370"/>
      <c r="BF138" s="366"/>
      <c r="BG138" s="367"/>
      <c r="BH138" s="367"/>
      <c r="BI138" s="367"/>
      <c r="BJ138" s="368"/>
    </row>
    <row r="139" spans="2:62" ht="20.25" customHeight="1" x14ac:dyDescent="0.45">
      <c r="B139" s="306">
        <f>B137+1</f>
        <v>62</v>
      </c>
      <c r="C139" s="237"/>
      <c r="D139" s="238"/>
      <c r="E139" s="152"/>
      <c r="F139" s="153"/>
      <c r="G139" s="152"/>
      <c r="H139" s="153"/>
      <c r="I139" s="246"/>
      <c r="J139" s="247"/>
      <c r="K139" s="250"/>
      <c r="L139" s="251"/>
      <c r="M139" s="251"/>
      <c r="N139" s="238"/>
      <c r="O139" s="335"/>
      <c r="P139" s="336"/>
      <c r="Q139" s="336"/>
      <c r="R139" s="336"/>
      <c r="S139" s="337"/>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42"/>
      <c r="BC139" s="243"/>
      <c r="BD139" s="244"/>
      <c r="BE139" s="245"/>
      <c r="BF139" s="303"/>
      <c r="BG139" s="304"/>
      <c r="BH139" s="304"/>
      <c r="BI139" s="304"/>
      <c r="BJ139" s="305"/>
    </row>
    <row r="140" spans="2:62" ht="20.25" customHeight="1" x14ac:dyDescent="0.45">
      <c r="B140" s="307"/>
      <c r="C140" s="341"/>
      <c r="D140" s="342"/>
      <c r="E140" s="196"/>
      <c r="F140" s="197">
        <f>C139</f>
        <v>0</v>
      </c>
      <c r="G140" s="196"/>
      <c r="H140" s="197">
        <f>I139</f>
        <v>0</v>
      </c>
      <c r="I140" s="343"/>
      <c r="J140" s="344"/>
      <c r="K140" s="345"/>
      <c r="L140" s="346"/>
      <c r="M140" s="346"/>
      <c r="N140" s="342"/>
      <c r="O140" s="335"/>
      <c r="P140" s="336"/>
      <c r="Q140" s="336"/>
      <c r="R140" s="336"/>
      <c r="S140" s="337"/>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369">
        <f>IF($BE$3="４週",SUM(W140:AX140),IF($BE$3="暦月",SUM(W140:BA140),""))</f>
        <v>0</v>
      </c>
      <c r="BC140" s="370"/>
      <c r="BD140" s="371">
        <f>IF($BE$3="４週",BB140/4,IF($BE$3="暦月",(BB140/($BE$8/7)),""))</f>
        <v>0</v>
      </c>
      <c r="BE140" s="370"/>
      <c r="BF140" s="366"/>
      <c r="BG140" s="367"/>
      <c r="BH140" s="367"/>
      <c r="BI140" s="367"/>
      <c r="BJ140" s="368"/>
    </row>
    <row r="141" spans="2:62" ht="20.25" customHeight="1" x14ac:dyDescent="0.45">
      <c r="B141" s="306">
        <f>B139+1</f>
        <v>63</v>
      </c>
      <c r="C141" s="237"/>
      <c r="D141" s="238"/>
      <c r="E141" s="152"/>
      <c r="F141" s="153"/>
      <c r="G141" s="152"/>
      <c r="H141" s="153"/>
      <c r="I141" s="246"/>
      <c r="J141" s="247"/>
      <c r="K141" s="250"/>
      <c r="L141" s="251"/>
      <c r="M141" s="251"/>
      <c r="N141" s="238"/>
      <c r="O141" s="335"/>
      <c r="P141" s="336"/>
      <c r="Q141" s="336"/>
      <c r="R141" s="336"/>
      <c r="S141" s="337"/>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42"/>
      <c r="BC141" s="243"/>
      <c r="BD141" s="244"/>
      <c r="BE141" s="245"/>
      <c r="BF141" s="303"/>
      <c r="BG141" s="304"/>
      <c r="BH141" s="304"/>
      <c r="BI141" s="304"/>
      <c r="BJ141" s="305"/>
    </row>
    <row r="142" spans="2:62" ht="20.25" customHeight="1" x14ac:dyDescent="0.45">
      <c r="B142" s="307"/>
      <c r="C142" s="341"/>
      <c r="D142" s="342"/>
      <c r="E142" s="196"/>
      <c r="F142" s="197">
        <f>C141</f>
        <v>0</v>
      </c>
      <c r="G142" s="196"/>
      <c r="H142" s="197">
        <f>I141</f>
        <v>0</v>
      </c>
      <c r="I142" s="343"/>
      <c r="J142" s="344"/>
      <c r="K142" s="345"/>
      <c r="L142" s="346"/>
      <c r="M142" s="346"/>
      <c r="N142" s="342"/>
      <c r="O142" s="335"/>
      <c r="P142" s="336"/>
      <c r="Q142" s="336"/>
      <c r="R142" s="336"/>
      <c r="S142" s="337"/>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369">
        <f>IF($BE$3="４週",SUM(W142:AX142),IF($BE$3="暦月",SUM(W142:BA142),""))</f>
        <v>0</v>
      </c>
      <c r="BC142" s="370"/>
      <c r="BD142" s="371">
        <f>IF($BE$3="４週",BB142/4,IF($BE$3="暦月",(BB142/($BE$8/7)),""))</f>
        <v>0</v>
      </c>
      <c r="BE142" s="370"/>
      <c r="BF142" s="366"/>
      <c r="BG142" s="367"/>
      <c r="BH142" s="367"/>
      <c r="BI142" s="367"/>
      <c r="BJ142" s="368"/>
    </row>
    <row r="143" spans="2:62" ht="20.25" customHeight="1" x14ac:dyDescent="0.45">
      <c r="B143" s="306">
        <f>B141+1</f>
        <v>64</v>
      </c>
      <c r="C143" s="237"/>
      <c r="D143" s="238"/>
      <c r="E143" s="152"/>
      <c r="F143" s="153"/>
      <c r="G143" s="152"/>
      <c r="H143" s="153"/>
      <c r="I143" s="246"/>
      <c r="J143" s="247"/>
      <c r="K143" s="250"/>
      <c r="L143" s="251"/>
      <c r="M143" s="251"/>
      <c r="N143" s="238"/>
      <c r="O143" s="335"/>
      <c r="P143" s="336"/>
      <c r="Q143" s="336"/>
      <c r="R143" s="336"/>
      <c r="S143" s="337"/>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42"/>
      <c r="BC143" s="243"/>
      <c r="BD143" s="244"/>
      <c r="BE143" s="245"/>
      <c r="BF143" s="303"/>
      <c r="BG143" s="304"/>
      <c r="BH143" s="304"/>
      <c r="BI143" s="304"/>
      <c r="BJ143" s="305"/>
    </row>
    <row r="144" spans="2:62" ht="20.25" customHeight="1" x14ac:dyDescent="0.45">
      <c r="B144" s="307"/>
      <c r="C144" s="341"/>
      <c r="D144" s="342"/>
      <c r="E144" s="196"/>
      <c r="F144" s="197">
        <f>C143</f>
        <v>0</v>
      </c>
      <c r="G144" s="196"/>
      <c r="H144" s="197">
        <f>I143</f>
        <v>0</v>
      </c>
      <c r="I144" s="343"/>
      <c r="J144" s="344"/>
      <c r="K144" s="345"/>
      <c r="L144" s="346"/>
      <c r="M144" s="346"/>
      <c r="N144" s="342"/>
      <c r="O144" s="335"/>
      <c r="P144" s="336"/>
      <c r="Q144" s="336"/>
      <c r="R144" s="336"/>
      <c r="S144" s="337"/>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369">
        <f>IF($BE$3="４週",SUM(W144:AX144),IF($BE$3="暦月",SUM(W144:BA144),""))</f>
        <v>0</v>
      </c>
      <c r="BC144" s="370"/>
      <c r="BD144" s="371">
        <f>IF($BE$3="４週",BB144/4,IF($BE$3="暦月",(BB144/($BE$8/7)),""))</f>
        <v>0</v>
      </c>
      <c r="BE144" s="370"/>
      <c r="BF144" s="366"/>
      <c r="BG144" s="367"/>
      <c r="BH144" s="367"/>
      <c r="BI144" s="367"/>
      <c r="BJ144" s="368"/>
    </row>
    <row r="145" spans="2:62" ht="20.25" customHeight="1" x14ac:dyDescent="0.45">
      <c r="B145" s="306">
        <f>B143+1</f>
        <v>65</v>
      </c>
      <c r="C145" s="237"/>
      <c r="D145" s="238"/>
      <c r="E145" s="152"/>
      <c r="F145" s="153"/>
      <c r="G145" s="152"/>
      <c r="H145" s="153"/>
      <c r="I145" s="246"/>
      <c r="J145" s="247"/>
      <c r="K145" s="250"/>
      <c r="L145" s="251"/>
      <c r="M145" s="251"/>
      <c r="N145" s="238"/>
      <c r="O145" s="335"/>
      <c r="P145" s="336"/>
      <c r="Q145" s="336"/>
      <c r="R145" s="336"/>
      <c r="S145" s="337"/>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42"/>
      <c r="BC145" s="243"/>
      <c r="BD145" s="244"/>
      <c r="BE145" s="245"/>
      <c r="BF145" s="303"/>
      <c r="BG145" s="304"/>
      <c r="BH145" s="304"/>
      <c r="BI145" s="304"/>
      <c r="BJ145" s="305"/>
    </row>
    <row r="146" spans="2:62" ht="20.25" customHeight="1" x14ac:dyDescent="0.45">
      <c r="B146" s="307"/>
      <c r="C146" s="341"/>
      <c r="D146" s="342"/>
      <c r="E146" s="196"/>
      <c r="F146" s="197">
        <f>C145</f>
        <v>0</v>
      </c>
      <c r="G146" s="196"/>
      <c r="H146" s="197">
        <f>I145</f>
        <v>0</v>
      </c>
      <c r="I146" s="343"/>
      <c r="J146" s="344"/>
      <c r="K146" s="345"/>
      <c r="L146" s="346"/>
      <c r="M146" s="346"/>
      <c r="N146" s="342"/>
      <c r="O146" s="335"/>
      <c r="P146" s="336"/>
      <c r="Q146" s="336"/>
      <c r="R146" s="336"/>
      <c r="S146" s="337"/>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369">
        <f>IF($BE$3="４週",SUM(W146:AX146),IF($BE$3="暦月",SUM(W146:BA146),""))</f>
        <v>0</v>
      </c>
      <c r="BC146" s="370"/>
      <c r="BD146" s="371">
        <f>IF($BE$3="４週",BB146/4,IF($BE$3="暦月",(BB146/($BE$8/7)),""))</f>
        <v>0</v>
      </c>
      <c r="BE146" s="370"/>
      <c r="BF146" s="366"/>
      <c r="BG146" s="367"/>
      <c r="BH146" s="367"/>
      <c r="BI146" s="367"/>
      <c r="BJ146" s="368"/>
    </row>
    <row r="147" spans="2:62" ht="20.25" customHeight="1" x14ac:dyDescent="0.45">
      <c r="B147" s="306">
        <f>B145+1</f>
        <v>66</v>
      </c>
      <c r="C147" s="237"/>
      <c r="D147" s="238"/>
      <c r="E147" s="152"/>
      <c r="F147" s="153"/>
      <c r="G147" s="152"/>
      <c r="H147" s="153"/>
      <c r="I147" s="246"/>
      <c r="J147" s="247"/>
      <c r="K147" s="250"/>
      <c r="L147" s="251"/>
      <c r="M147" s="251"/>
      <c r="N147" s="238"/>
      <c r="O147" s="335"/>
      <c r="P147" s="336"/>
      <c r="Q147" s="336"/>
      <c r="R147" s="336"/>
      <c r="S147" s="337"/>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42"/>
      <c r="BC147" s="243"/>
      <c r="BD147" s="244"/>
      <c r="BE147" s="245"/>
      <c r="BF147" s="303"/>
      <c r="BG147" s="304"/>
      <c r="BH147" s="304"/>
      <c r="BI147" s="304"/>
      <c r="BJ147" s="305"/>
    </row>
    <row r="148" spans="2:62" ht="20.25" customHeight="1" x14ac:dyDescent="0.45">
      <c r="B148" s="307"/>
      <c r="C148" s="341"/>
      <c r="D148" s="342"/>
      <c r="E148" s="196"/>
      <c r="F148" s="197">
        <f>C147</f>
        <v>0</v>
      </c>
      <c r="G148" s="196"/>
      <c r="H148" s="197">
        <f>I147</f>
        <v>0</v>
      </c>
      <c r="I148" s="343"/>
      <c r="J148" s="344"/>
      <c r="K148" s="345"/>
      <c r="L148" s="346"/>
      <c r="M148" s="346"/>
      <c r="N148" s="342"/>
      <c r="O148" s="335"/>
      <c r="P148" s="336"/>
      <c r="Q148" s="336"/>
      <c r="R148" s="336"/>
      <c r="S148" s="337"/>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369">
        <f>IF($BE$3="４週",SUM(W148:AX148),IF($BE$3="暦月",SUM(W148:BA148),""))</f>
        <v>0</v>
      </c>
      <c r="BC148" s="370"/>
      <c r="BD148" s="371">
        <f>IF($BE$3="４週",BB148/4,IF($BE$3="暦月",(BB148/($BE$8/7)),""))</f>
        <v>0</v>
      </c>
      <c r="BE148" s="370"/>
      <c r="BF148" s="366"/>
      <c r="BG148" s="367"/>
      <c r="BH148" s="367"/>
      <c r="BI148" s="367"/>
      <c r="BJ148" s="368"/>
    </row>
    <row r="149" spans="2:62" ht="20.25" customHeight="1" x14ac:dyDescent="0.45">
      <c r="B149" s="306">
        <f>B147+1</f>
        <v>67</v>
      </c>
      <c r="C149" s="237"/>
      <c r="D149" s="238"/>
      <c r="E149" s="152"/>
      <c r="F149" s="153"/>
      <c r="G149" s="152"/>
      <c r="H149" s="153"/>
      <c r="I149" s="246"/>
      <c r="J149" s="247"/>
      <c r="K149" s="250"/>
      <c r="L149" s="251"/>
      <c r="M149" s="251"/>
      <c r="N149" s="238"/>
      <c r="O149" s="335"/>
      <c r="P149" s="336"/>
      <c r="Q149" s="336"/>
      <c r="R149" s="336"/>
      <c r="S149" s="337"/>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42"/>
      <c r="BC149" s="243"/>
      <c r="BD149" s="244"/>
      <c r="BE149" s="245"/>
      <c r="BF149" s="303"/>
      <c r="BG149" s="304"/>
      <c r="BH149" s="304"/>
      <c r="BI149" s="304"/>
      <c r="BJ149" s="305"/>
    </row>
    <row r="150" spans="2:62" ht="20.25" customHeight="1" x14ac:dyDescent="0.45">
      <c r="B150" s="307"/>
      <c r="C150" s="341"/>
      <c r="D150" s="342"/>
      <c r="E150" s="196"/>
      <c r="F150" s="197">
        <f>C149</f>
        <v>0</v>
      </c>
      <c r="G150" s="196"/>
      <c r="H150" s="197">
        <f>I149</f>
        <v>0</v>
      </c>
      <c r="I150" s="343"/>
      <c r="J150" s="344"/>
      <c r="K150" s="345"/>
      <c r="L150" s="346"/>
      <c r="M150" s="346"/>
      <c r="N150" s="342"/>
      <c r="O150" s="335"/>
      <c r="P150" s="336"/>
      <c r="Q150" s="336"/>
      <c r="R150" s="336"/>
      <c r="S150" s="337"/>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369">
        <f>IF($BE$3="４週",SUM(W150:AX150),IF($BE$3="暦月",SUM(W150:BA150),""))</f>
        <v>0</v>
      </c>
      <c r="BC150" s="370"/>
      <c r="BD150" s="371">
        <f>IF($BE$3="４週",BB150/4,IF($BE$3="暦月",(BB150/($BE$8/7)),""))</f>
        <v>0</v>
      </c>
      <c r="BE150" s="370"/>
      <c r="BF150" s="366"/>
      <c r="BG150" s="367"/>
      <c r="BH150" s="367"/>
      <c r="BI150" s="367"/>
      <c r="BJ150" s="368"/>
    </row>
    <row r="151" spans="2:62" ht="20.25" customHeight="1" x14ac:dyDescent="0.45">
      <c r="B151" s="306">
        <f>B149+1</f>
        <v>68</v>
      </c>
      <c r="C151" s="237"/>
      <c r="D151" s="238"/>
      <c r="E151" s="152"/>
      <c r="F151" s="153"/>
      <c r="G151" s="152"/>
      <c r="H151" s="153"/>
      <c r="I151" s="246"/>
      <c r="J151" s="247"/>
      <c r="K151" s="250"/>
      <c r="L151" s="251"/>
      <c r="M151" s="251"/>
      <c r="N151" s="238"/>
      <c r="O151" s="335"/>
      <c r="P151" s="336"/>
      <c r="Q151" s="336"/>
      <c r="R151" s="336"/>
      <c r="S151" s="337"/>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42"/>
      <c r="BC151" s="243"/>
      <c r="BD151" s="244"/>
      <c r="BE151" s="245"/>
      <c r="BF151" s="303"/>
      <c r="BG151" s="304"/>
      <c r="BH151" s="304"/>
      <c r="BI151" s="304"/>
      <c r="BJ151" s="305"/>
    </row>
    <row r="152" spans="2:62" ht="20.25" customHeight="1" x14ac:dyDescent="0.45">
      <c r="B152" s="307"/>
      <c r="C152" s="341"/>
      <c r="D152" s="342"/>
      <c r="E152" s="196"/>
      <c r="F152" s="197">
        <f>C151</f>
        <v>0</v>
      </c>
      <c r="G152" s="196"/>
      <c r="H152" s="197">
        <f>I151</f>
        <v>0</v>
      </c>
      <c r="I152" s="343"/>
      <c r="J152" s="344"/>
      <c r="K152" s="345"/>
      <c r="L152" s="346"/>
      <c r="M152" s="346"/>
      <c r="N152" s="342"/>
      <c r="O152" s="335"/>
      <c r="P152" s="336"/>
      <c r="Q152" s="336"/>
      <c r="R152" s="336"/>
      <c r="S152" s="337"/>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369">
        <f>IF($BE$3="４週",SUM(W152:AX152),IF($BE$3="暦月",SUM(W152:BA152),""))</f>
        <v>0</v>
      </c>
      <c r="BC152" s="370"/>
      <c r="BD152" s="371">
        <f>IF($BE$3="４週",BB152/4,IF($BE$3="暦月",(BB152/($BE$8/7)),""))</f>
        <v>0</v>
      </c>
      <c r="BE152" s="370"/>
      <c r="BF152" s="366"/>
      <c r="BG152" s="367"/>
      <c r="BH152" s="367"/>
      <c r="BI152" s="367"/>
      <c r="BJ152" s="368"/>
    </row>
    <row r="153" spans="2:62" ht="20.25" customHeight="1" x14ac:dyDescent="0.45">
      <c r="B153" s="306">
        <f>B151+1</f>
        <v>69</v>
      </c>
      <c r="C153" s="237"/>
      <c r="D153" s="238"/>
      <c r="E153" s="152"/>
      <c r="F153" s="153"/>
      <c r="G153" s="152"/>
      <c r="H153" s="153"/>
      <c r="I153" s="246"/>
      <c r="J153" s="247"/>
      <c r="K153" s="250"/>
      <c r="L153" s="251"/>
      <c r="M153" s="251"/>
      <c r="N153" s="238"/>
      <c r="O153" s="335"/>
      <c r="P153" s="336"/>
      <c r="Q153" s="336"/>
      <c r="R153" s="336"/>
      <c r="S153" s="337"/>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42"/>
      <c r="BC153" s="243"/>
      <c r="BD153" s="244"/>
      <c r="BE153" s="245"/>
      <c r="BF153" s="303"/>
      <c r="BG153" s="304"/>
      <c r="BH153" s="304"/>
      <c r="BI153" s="304"/>
      <c r="BJ153" s="305"/>
    </row>
    <row r="154" spans="2:62" ht="20.25" customHeight="1" x14ac:dyDescent="0.45">
      <c r="B154" s="307"/>
      <c r="C154" s="341"/>
      <c r="D154" s="342"/>
      <c r="E154" s="196"/>
      <c r="F154" s="197">
        <f>C153</f>
        <v>0</v>
      </c>
      <c r="G154" s="196"/>
      <c r="H154" s="197">
        <f>I153</f>
        <v>0</v>
      </c>
      <c r="I154" s="343"/>
      <c r="J154" s="344"/>
      <c r="K154" s="345"/>
      <c r="L154" s="346"/>
      <c r="M154" s="346"/>
      <c r="N154" s="342"/>
      <c r="O154" s="335"/>
      <c r="P154" s="336"/>
      <c r="Q154" s="336"/>
      <c r="R154" s="336"/>
      <c r="S154" s="337"/>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369">
        <f>IF($BE$3="４週",SUM(W154:AX154),IF($BE$3="暦月",SUM(W154:BA154),""))</f>
        <v>0</v>
      </c>
      <c r="BC154" s="370"/>
      <c r="BD154" s="371">
        <f>IF($BE$3="４週",BB154/4,IF($BE$3="暦月",(BB154/($BE$8/7)),""))</f>
        <v>0</v>
      </c>
      <c r="BE154" s="370"/>
      <c r="BF154" s="366"/>
      <c r="BG154" s="367"/>
      <c r="BH154" s="367"/>
      <c r="BI154" s="367"/>
      <c r="BJ154" s="368"/>
    </row>
    <row r="155" spans="2:62" ht="20.25" customHeight="1" x14ac:dyDescent="0.45">
      <c r="B155" s="306">
        <f>B153+1</f>
        <v>70</v>
      </c>
      <c r="C155" s="237"/>
      <c r="D155" s="238"/>
      <c r="E155" s="152"/>
      <c r="F155" s="153"/>
      <c r="G155" s="152"/>
      <c r="H155" s="153"/>
      <c r="I155" s="246"/>
      <c r="J155" s="247"/>
      <c r="K155" s="250"/>
      <c r="L155" s="251"/>
      <c r="M155" s="251"/>
      <c r="N155" s="238"/>
      <c r="O155" s="335"/>
      <c r="P155" s="336"/>
      <c r="Q155" s="336"/>
      <c r="R155" s="336"/>
      <c r="S155" s="337"/>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42"/>
      <c r="BC155" s="243"/>
      <c r="BD155" s="244"/>
      <c r="BE155" s="245"/>
      <c r="BF155" s="303"/>
      <c r="BG155" s="304"/>
      <c r="BH155" s="304"/>
      <c r="BI155" s="304"/>
      <c r="BJ155" s="305"/>
    </row>
    <row r="156" spans="2:62" ht="20.25" customHeight="1" x14ac:dyDescent="0.45">
      <c r="B156" s="307"/>
      <c r="C156" s="341"/>
      <c r="D156" s="342"/>
      <c r="E156" s="196"/>
      <c r="F156" s="197">
        <f>C155</f>
        <v>0</v>
      </c>
      <c r="G156" s="196"/>
      <c r="H156" s="197">
        <f>I155</f>
        <v>0</v>
      </c>
      <c r="I156" s="343"/>
      <c r="J156" s="344"/>
      <c r="K156" s="345"/>
      <c r="L156" s="346"/>
      <c r="M156" s="346"/>
      <c r="N156" s="342"/>
      <c r="O156" s="335"/>
      <c r="P156" s="336"/>
      <c r="Q156" s="336"/>
      <c r="R156" s="336"/>
      <c r="S156" s="337"/>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369">
        <f>IF($BE$3="４週",SUM(W156:AX156),IF($BE$3="暦月",SUM(W156:BA156),""))</f>
        <v>0</v>
      </c>
      <c r="BC156" s="370"/>
      <c r="BD156" s="371">
        <f>IF($BE$3="４週",BB156/4,IF($BE$3="暦月",(BB156/($BE$8/7)),""))</f>
        <v>0</v>
      </c>
      <c r="BE156" s="370"/>
      <c r="BF156" s="366"/>
      <c r="BG156" s="367"/>
      <c r="BH156" s="367"/>
      <c r="BI156" s="367"/>
      <c r="BJ156" s="368"/>
    </row>
    <row r="157" spans="2:62" ht="20.25" customHeight="1" x14ac:dyDescent="0.45">
      <c r="B157" s="306">
        <f>B155+1</f>
        <v>71</v>
      </c>
      <c r="C157" s="237"/>
      <c r="D157" s="238"/>
      <c r="E157" s="152"/>
      <c r="F157" s="153"/>
      <c r="G157" s="152"/>
      <c r="H157" s="153"/>
      <c r="I157" s="246"/>
      <c r="J157" s="247"/>
      <c r="K157" s="250"/>
      <c r="L157" s="251"/>
      <c r="M157" s="251"/>
      <c r="N157" s="238"/>
      <c r="O157" s="335"/>
      <c r="P157" s="336"/>
      <c r="Q157" s="336"/>
      <c r="R157" s="336"/>
      <c r="S157" s="337"/>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42"/>
      <c r="BC157" s="243"/>
      <c r="BD157" s="244"/>
      <c r="BE157" s="245"/>
      <c r="BF157" s="303"/>
      <c r="BG157" s="304"/>
      <c r="BH157" s="304"/>
      <c r="BI157" s="304"/>
      <c r="BJ157" s="305"/>
    </row>
    <row r="158" spans="2:62" ht="20.25" customHeight="1" x14ac:dyDescent="0.45">
      <c r="B158" s="307"/>
      <c r="C158" s="341"/>
      <c r="D158" s="342"/>
      <c r="E158" s="196"/>
      <c r="F158" s="197">
        <f>C157</f>
        <v>0</v>
      </c>
      <c r="G158" s="196"/>
      <c r="H158" s="197">
        <f>I157</f>
        <v>0</v>
      </c>
      <c r="I158" s="343"/>
      <c r="J158" s="344"/>
      <c r="K158" s="345"/>
      <c r="L158" s="346"/>
      <c r="M158" s="346"/>
      <c r="N158" s="342"/>
      <c r="O158" s="335"/>
      <c r="P158" s="336"/>
      <c r="Q158" s="336"/>
      <c r="R158" s="336"/>
      <c r="S158" s="337"/>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369">
        <f>IF($BE$3="４週",SUM(W158:AX158),IF($BE$3="暦月",SUM(W158:BA158),""))</f>
        <v>0</v>
      </c>
      <c r="BC158" s="370"/>
      <c r="BD158" s="371">
        <f>IF($BE$3="４週",BB158/4,IF($BE$3="暦月",(BB158/($BE$8/7)),""))</f>
        <v>0</v>
      </c>
      <c r="BE158" s="370"/>
      <c r="BF158" s="366"/>
      <c r="BG158" s="367"/>
      <c r="BH158" s="367"/>
      <c r="BI158" s="367"/>
      <c r="BJ158" s="368"/>
    </row>
    <row r="159" spans="2:62" ht="20.25" customHeight="1" x14ac:dyDescent="0.45">
      <c r="B159" s="306">
        <f>B157+1</f>
        <v>72</v>
      </c>
      <c r="C159" s="237"/>
      <c r="D159" s="238"/>
      <c r="E159" s="152"/>
      <c r="F159" s="153"/>
      <c r="G159" s="152"/>
      <c r="H159" s="153"/>
      <c r="I159" s="246"/>
      <c r="J159" s="247"/>
      <c r="K159" s="250"/>
      <c r="L159" s="251"/>
      <c r="M159" s="251"/>
      <c r="N159" s="238"/>
      <c r="O159" s="335"/>
      <c r="P159" s="336"/>
      <c r="Q159" s="336"/>
      <c r="R159" s="336"/>
      <c r="S159" s="337"/>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42"/>
      <c r="BC159" s="243"/>
      <c r="BD159" s="244"/>
      <c r="BE159" s="245"/>
      <c r="BF159" s="303"/>
      <c r="BG159" s="304"/>
      <c r="BH159" s="304"/>
      <c r="BI159" s="304"/>
      <c r="BJ159" s="305"/>
    </row>
    <row r="160" spans="2:62" ht="20.25" customHeight="1" x14ac:dyDescent="0.45">
      <c r="B160" s="307"/>
      <c r="C160" s="341"/>
      <c r="D160" s="342"/>
      <c r="E160" s="196"/>
      <c r="F160" s="197">
        <f>C159</f>
        <v>0</v>
      </c>
      <c r="G160" s="196"/>
      <c r="H160" s="197">
        <f>I159</f>
        <v>0</v>
      </c>
      <c r="I160" s="343"/>
      <c r="J160" s="344"/>
      <c r="K160" s="345"/>
      <c r="L160" s="346"/>
      <c r="M160" s="346"/>
      <c r="N160" s="342"/>
      <c r="O160" s="335"/>
      <c r="P160" s="336"/>
      <c r="Q160" s="336"/>
      <c r="R160" s="336"/>
      <c r="S160" s="337"/>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369">
        <f>IF($BE$3="４週",SUM(W160:AX160),IF($BE$3="暦月",SUM(W160:BA160),""))</f>
        <v>0</v>
      </c>
      <c r="BC160" s="370"/>
      <c r="BD160" s="371">
        <f>IF($BE$3="４週",BB160/4,IF($BE$3="暦月",(BB160/($BE$8/7)),""))</f>
        <v>0</v>
      </c>
      <c r="BE160" s="370"/>
      <c r="BF160" s="366"/>
      <c r="BG160" s="367"/>
      <c r="BH160" s="367"/>
      <c r="BI160" s="367"/>
      <c r="BJ160" s="368"/>
    </row>
    <row r="161" spans="2:62" ht="20.25" customHeight="1" x14ac:dyDescent="0.45">
      <c r="B161" s="306">
        <f>B159+1</f>
        <v>73</v>
      </c>
      <c r="C161" s="237"/>
      <c r="D161" s="238"/>
      <c r="E161" s="152"/>
      <c r="F161" s="153"/>
      <c r="G161" s="152"/>
      <c r="H161" s="153"/>
      <c r="I161" s="246"/>
      <c r="J161" s="247"/>
      <c r="K161" s="250"/>
      <c r="L161" s="251"/>
      <c r="M161" s="251"/>
      <c r="N161" s="238"/>
      <c r="O161" s="335"/>
      <c r="P161" s="336"/>
      <c r="Q161" s="336"/>
      <c r="R161" s="336"/>
      <c r="S161" s="337"/>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42"/>
      <c r="BC161" s="243"/>
      <c r="BD161" s="244"/>
      <c r="BE161" s="245"/>
      <c r="BF161" s="303"/>
      <c r="BG161" s="304"/>
      <c r="BH161" s="304"/>
      <c r="BI161" s="304"/>
      <c r="BJ161" s="305"/>
    </row>
    <row r="162" spans="2:62" ht="20.25" customHeight="1" x14ac:dyDescent="0.45">
      <c r="B162" s="307"/>
      <c r="C162" s="341"/>
      <c r="D162" s="342"/>
      <c r="E162" s="196"/>
      <c r="F162" s="197">
        <f>C161</f>
        <v>0</v>
      </c>
      <c r="G162" s="196"/>
      <c r="H162" s="197">
        <f>I161</f>
        <v>0</v>
      </c>
      <c r="I162" s="343"/>
      <c r="J162" s="344"/>
      <c r="K162" s="345"/>
      <c r="L162" s="346"/>
      <c r="M162" s="346"/>
      <c r="N162" s="342"/>
      <c r="O162" s="335"/>
      <c r="P162" s="336"/>
      <c r="Q162" s="336"/>
      <c r="R162" s="336"/>
      <c r="S162" s="337"/>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369">
        <f>IF($BE$3="４週",SUM(W162:AX162),IF($BE$3="暦月",SUM(W162:BA162),""))</f>
        <v>0</v>
      </c>
      <c r="BC162" s="370"/>
      <c r="BD162" s="371">
        <f>IF($BE$3="４週",BB162/4,IF($BE$3="暦月",(BB162/($BE$8/7)),""))</f>
        <v>0</v>
      </c>
      <c r="BE162" s="370"/>
      <c r="BF162" s="366"/>
      <c r="BG162" s="367"/>
      <c r="BH162" s="367"/>
      <c r="BI162" s="367"/>
      <c r="BJ162" s="368"/>
    </row>
    <row r="163" spans="2:62" ht="20.25" customHeight="1" x14ac:dyDescent="0.45">
      <c r="B163" s="306">
        <f>B161+1</f>
        <v>74</v>
      </c>
      <c r="C163" s="237"/>
      <c r="D163" s="238"/>
      <c r="E163" s="152"/>
      <c r="F163" s="153"/>
      <c r="G163" s="152"/>
      <c r="H163" s="153"/>
      <c r="I163" s="246"/>
      <c r="J163" s="247"/>
      <c r="K163" s="250"/>
      <c r="L163" s="251"/>
      <c r="M163" s="251"/>
      <c r="N163" s="238"/>
      <c r="O163" s="335"/>
      <c r="P163" s="336"/>
      <c r="Q163" s="336"/>
      <c r="R163" s="336"/>
      <c r="S163" s="337"/>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42"/>
      <c r="BC163" s="243"/>
      <c r="BD163" s="244"/>
      <c r="BE163" s="245"/>
      <c r="BF163" s="303"/>
      <c r="BG163" s="304"/>
      <c r="BH163" s="304"/>
      <c r="BI163" s="304"/>
      <c r="BJ163" s="305"/>
    </row>
    <row r="164" spans="2:62" ht="20.25" customHeight="1" x14ac:dyDescent="0.45">
      <c r="B164" s="307"/>
      <c r="C164" s="341"/>
      <c r="D164" s="342"/>
      <c r="E164" s="196"/>
      <c r="F164" s="197">
        <f>C163</f>
        <v>0</v>
      </c>
      <c r="G164" s="196"/>
      <c r="H164" s="197">
        <f>I163</f>
        <v>0</v>
      </c>
      <c r="I164" s="343"/>
      <c r="J164" s="344"/>
      <c r="K164" s="345"/>
      <c r="L164" s="346"/>
      <c r="M164" s="346"/>
      <c r="N164" s="342"/>
      <c r="O164" s="335"/>
      <c r="P164" s="336"/>
      <c r="Q164" s="336"/>
      <c r="R164" s="336"/>
      <c r="S164" s="337"/>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369">
        <f>IF($BE$3="４週",SUM(W164:AX164),IF($BE$3="暦月",SUM(W164:BA164),""))</f>
        <v>0</v>
      </c>
      <c r="BC164" s="370"/>
      <c r="BD164" s="371">
        <f>IF($BE$3="４週",BB164/4,IF($BE$3="暦月",(BB164/($BE$8/7)),""))</f>
        <v>0</v>
      </c>
      <c r="BE164" s="370"/>
      <c r="BF164" s="366"/>
      <c r="BG164" s="367"/>
      <c r="BH164" s="367"/>
      <c r="BI164" s="367"/>
      <c r="BJ164" s="368"/>
    </row>
    <row r="165" spans="2:62" ht="20.25" customHeight="1" x14ac:dyDescent="0.45">
      <c r="B165" s="306">
        <f>B163+1</f>
        <v>75</v>
      </c>
      <c r="C165" s="237"/>
      <c r="D165" s="238"/>
      <c r="E165" s="152"/>
      <c r="F165" s="153"/>
      <c r="G165" s="152"/>
      <c r="H165" s="153"/>
      <c r="I165" s="246"/>
      <c r="J165" s="247"/>
      <c r="K165" s="250"/>
      <c r="L165" s="251"/>
      <c r="M165" s="251"/>
      <c r="N165" s="238"/>
      <c r="O165" s="335"/>
      <c r="P165" s="336"/>
      <c r="Q165" s="336"/>
      <c r="R165" s="336"/>
      <c r="S165" s="337"/>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42"/>
      <c r="BC165" s="243"/>
      <c r="BD165" s="244"/>
      <c r="BE165" s="245"/>
      <c r="BF165" s="303"/>
      <c r="BG165" s="304"/>
      <c r="BH165" s="304"/>
      <c r="BI165" s="304"/>
      <c r="BJ165" s="305"/>
    </row>
    <row r="166" spans="2:62" ht="20.25" customHeight="1" x14ac:dyDescent="0.45">
      <c r="B166" s="307"/>
      <c r="C166" s="341"/>
      <c r="D166" s="342"/>
      <c r="E166" s="196"/>
      <c r="F166" s="197">
        <f>C165</f>
        <v>0</v>
      </c>
      <c r="G166" s="196"/>
      <c r="H166" s="197">
        <f>I165</f>
        <v>0</v>
      </c>
      <c r="I166" s="343"/>
      <c r="J166" s="344"/>
      <c r="K166" s="345"/>
      <c r="L166" s="346"/>
      <c r="M166" s="346"/>
      <c r="N166" s="342"/>
      <c r="O166" s="335"/>
      <c r="P166" s="336"/>
      <c r="Q166" s="336"/>
      <c r="R166" s="336"/>
      <c r="S166" s="337"/>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369">
        <f>IF($BE$3="４週",SUM(W166:AX166),IF($BE$3="暦月",SUM(W166:BA166),""))</f>
        <v>0</v>
      </c>
      <c r="BC166" s="370"/>
      <c r="BD166" s="371">
        <f>IF($BE$3="４週",BB166/4,IF($BE$3="暦月",(BB166/($BE$8/7)),""))</f>
        <v>0</v>
      </c>
      <c r="BE166" s="370"/>
      <c r="BF166" s="366"/>
      <c r="BG166" s="367"/>
      <c r="BH166" s="367"/>
      <c r="BI166" s="367"/>
      <c r="BJ166" s="368"/>
    </row>
    <row r="167" spans="2:62" ht="20.25" customHeight="1" x14ac:dyDescent="0.45">
      <c r="B167" s="306">
        <f>B165+1</f>
        <v>76</v>
      </c>
      <c r="C167" s="237"/>
      <c r="D167" s="238"/>
      <c r="E167" s="152"/>
      <c r="F167" s="153"/>
      <c r="G167" s="152"/>
      <c r="H167" s="153"/>
      <c r="I167" s="246"/>
      <c r="J167" s="247"/>
      <c r="K167" s="250"/>
      <c r="L167" s="251"/>
      <c r="M167" s="251"/>
      <c r="N167" s="238"/>
      <c r="O167" s="335"/>
      <c r="P167" s="336"/>
      <c r="Q167" s="336"/>
      <c r="R167" s="336"/>
      <c r="S167" s="337"/>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42"/>
      <c r="BC167" s="243"/>
      <c r="BD167" s="244"/>
      <c r="BE167" s="245"/>
      <c r="BF167" s="303"/>
      <c r="BG167" s="304"/>
      <c r="BH167" s="304"/>
      <c r="BI167" s="304"/>
      <c r="BJ167" s="305"/>
    </row>
    <row r="168" spans="2:62" ht="20.25" customHeight="1" x14ac:dyDescent="0.45">
      <c r="B168" s="307"/>
      <c r="C168" s="341"/>
      <c r="D168" s="342"/>
      <c r="E168" s="196"/>
      <c r="F168" s="197">
        <f>C167</f>
        <v>0</v>
      </c>
      <c r="G168" s="196"/>
      <c r="H168" s="197">
        <f>I167</f>
        <v>0</v>
      </c>
      <c r="I168" s="343"/>
      <c r="J168" s="344"/>
      <c r="K168" s="345"/>
      <c r="L168" s="346"/>
      <c r="M168" s="346"/>
      <c r="N168" s="342"/>
      <c r="O168" s="335"/>
      <c r="P168" s="336"/>
      <c r="Q168" s="336"/>
      <c r="R168" s="336"/>
      <c r="S168" s="337"/>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369">
        <f>IF($BE$3="４週",SUM(W168:AX168),IF($BE$3="暦月",SUM(W168:BA168),""))</f>
        <v>0</v>
      </c>
      <c r="BC168" s="370"/>
      <c r="BD168" s="371">
        <f>IF($BE$3="４週",BB168/4,IF($BE$3="暦月",(BB168/($BE$8/7)),""))</f>
        <v>0</v>
      </c>
      <c r="BE168" s="370"/>
      <c r="BF168" s="366"/>
      <c r="BG168" s="367"/>
      <c r="BH168" s="367"/>
      <c r="BI168" s="367"/>
      <c r="BJ168" s="368"/>
    </row>
    <row r="169" spans="2:62" ht="20.25" customHeight="1" x14ac:dyDescent="0.45">
      <c r="B169" s="306">
        <f>B167+1</f>
        <v>77</v>
      </c>
      <c r="C169" s="237"/>
      <c r="D169" s="238"/>
      <c r="E169" s="152"/>
      <c r="F169" s="153"/>
      <c r="G169" s="152"/>
      <c r="H169" s="153"/>
      <c r="I169" s="246"/>
      <c r="J169" s="247"/>
      <c r="K169" s="250"/>
      <c r="L169" s="251"/>
      <c r="M169" s="251"/>
      <c r="N169" s="238"/>
      <c r="O169" s="335"/>
      <c r="P169" s="336"/>
      <c r="Q169" s="336"/>
      <c r="R169" s="336"/>
      <c r="S169" s="337"/>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42"/>
      <c r="BC169" s="243"/>
      <c r="BD169" s="244"/>
      <c r="BE169" s="245"/>
      <c r="BF169" s="303"/>
      <c r="BG169" s="304"/>
      <c r="BH169" s="304"/>
      <c r="BI169" s="304"/>
      <c r="BJ169" s="305"/>
    </row>
    <row r="170" spans="2:62" ht="20.25" customHeight="1" x14ac:dyDescent="0.45">
      <c r="B170" s="307"/>
      <c r="C170" s="341"/>
      <c r="D170" s="342"/>
      <c r="E170" s="196"/>
      <c r="F170" s="197">
        <f>C169</f>
        <v>0</v>
      </c>
      <c r="G170" s="196"/>
      <c r="H170" s="197">
        <f>I169</f>
        <v>0</v>
      </c>
      <c r="I170" s="343"/>
      <c r="J170" s="344"/>
      <c r="K170" s="345"/>
      <c r="L170" s="346"/>
      <c r="M170" s="346"/>
      <c r="N170" s="342"/>
      <c r="O170" s="335"/>
      <c r="P170" s="336"/>
      <c r="Q170" s="336"/>
      <c r="R170" s="336"/>
      <c r="S170" s="337"/>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369">
        <f>IF($BE$3="４週",SUM(W170:AX170),IF($BE$3="暦月",SUM(W170:BA170),""))</f>
        <v>0</v>
      </c>
      <c r="BC170" s="370"/>
      <c r="BD170" s="371">
        <f>IF($BE$3="４週",BB170/4,IF($BE$3="暦月",(BB170/($BE$8/7)),""))</f>
        <v>0</v>
      </c>
      <c r="BE170" s="370"/>
      <c r="BF170" s="366"/>
      <c r="BG170" s="367"/>
      <c r="BH170" s="367"/>
      <c r="BI170" s="367"/>
      <c r="BJ170" s="368"/>
    </row>
    <row r="171" spans="2:62" ht="20.25" customHeight="1" x14ac:dyDescent="0.45">
      <c r="B171" s="306">
        <f>B169+1</f>
        <v>78</v>
      </c>
      <c r="C171" s="237"/>
      <c r="D171" s="238"/>
      <c r="E171" s="152"/>
      <c r="F171" s="153"/>
      <c r="G171" s="152"/>
      <c r="H171" s="153"/>
      <c r="I171" s="246"/>
      <c r="J171" s="247"/>
      <c r="K171" s="250"/>
      <c r="L171" s="251"/>
      <c r="M171" s="251"/>
      <c r="N171" s="238"/>
      <c r="O171" s="335"/>
      <c r="P171" s="336"/>
      <c r="Q171" s="336"/>
      <c r="R171" s="336"/>
      <c r="S171" s="337"/>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42"/>
      <c r="BC171" s="243"/>
      <c r="BD171" s="244"/>
      <c r="BE171" s="245"/>
      <c r="BF171" s="303"/>
      <c r="BG171" s="304"/>
      <c r="BH171" s="304"/>
      <c r="BI171" s="304"/>
      <c r="BJ171" s="305"/>
    </row>
    <row r="172" spans="2:62" ht="20.25" customHeight="1" x14ac:dyDescent="0.45">
      <c r="B172" s="307"/>
      <c r="C172" s="341"/>
      <c r="D172" s="342"/>
      <c r="E172" s="196"/>
      <c r="F172" s="197">
        <f>C171</f>
        <v>0</v>
      </c>
      <c r="G172" s="196"/>
      <c r="H172" s="197">
        <f>I171</f>
        <v>0</v>
      </c>
      <c r="I172" s="343"/>
      <c r="J172" s="344"/>
      <c r="K172" s="345"/>
      <c r="L172" s="346"/>
      <c r="M172" s="346"/>
      <c r="N172" s="342"/>
      <c r="O172" s="335"/>
      <c r="P172" s="336"/>
      <c r="Q172" s="336"/>
      <c r="R172" s="336"/>
      <c r="S172" s="337"/>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369">
        <f>IF($BE$3="４週",SUM(W172:AX172),IF($BE$3="暦月",SUM(W172:BA172),""))</f>
        <v>0</v>
      </c>
      <c r="BC172" s="370"/>
      <c r="BD172" s="371">
        <f>IF($BE$3="４週",BB172/4,IF($BE$3="暦月",(BB172/($BE$8/7)),""))</f>
        <v>0</v>
      </c>
      <c r="BE172" s="370"/>
      <c r="BF172" s="366"/>
      <c r="BG172" s="367"/>
      <c r="BH172" s="367"/>
      <c r="BI172" s="367"/>
      <c r="BJ172" s="368"/>
    </row>
    <row r="173" spans="2:62" ht="20.25" customHeight="1" x14ac:dyDescent="0.45">
      <c r="B173" s="306">
        <f>B171+1</f>
        <v>79</v>
      </c>
      <c r="C173" s="237"/>
      <c r="D173" s="238"/>
      <c r="E173" s="152"/>
      <c r="F173" s="153"/>
      <c r="G173" s="152"/>
      <c r="H173" s="153"/>
      <c r="I173" s="246"/>
      <c r="J173" s="247"/>
      <c r="K173" s="250"/>
      <c r="L173" s="251"/>
      <c r="M173" s="251"/>
      <c r="N173" s="238"/>
      <c r="O173" s="335"/>
      <c r="P173" s="336"/>
      <c r="Q173" s="336"/>
      <c r="R173" s="336"/>
      <c r="S173" s="337"/>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42"/>
      <c r="BC173" s="243"/>
      <c r="BD173" s="244"/>
      <c r="BE173" s="245"/>
      <c r="BF173" s="303"/>
      <c r="BG173" s="304"/>
      <c r="BH173" s="304"/>
      <c r="BI173" s="304"/>
      <c r="BJ173" s="305"/>
    </row>
    <row r="174" spans="2:62" ht="20.25" customHeight="1" x14ac:dyDescent="0.45">
      <c r="B174" s="307"/>
      <c r="C174" s="341"/>
      <c r="D174" s="342"/>
      <c r="E174" s="196"/>
      <c r="F174" s="197">
        <f>C173</f>
        <v>0</v>
      </c>
      <c r="G174" s="196"/>
      <c r="H174" s="197">
        <f>I173</f>
        <v>0</v>
      </c>
      <c r="I174" s="343"/>
      <c r="J174" s="344"/>
      <c r="K174" s="345"/>
      <c r="L174" s="346"/>
      <c r="M174" s="346"/>
      <c r="N174" s="342"/>
      <c r="O174" s="335"/>
      <c r="P174" s="336"/>
      <c r="Q174" s="336"/>
      <c r="R174" s="336"/>
      <c r="S174" s="337"/>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369">
        <f>IF($BE$3="４週",SUM(W174:AX174),IF($BE$3="暦月",SUM(W174:BA174),""))</f>
        <v>0</v>
      </c>
      <c r="BC174" s="370"/>
      <c r="BD174" s="371">
        <f>IF($BE$3="４週",BB174/4,IF($BE$3="暦月",(BB174/($BE$8/7)),""))</f>
        <v>0</v>
      </c>
      <c r="BE174" s="370"/>
      <c r="BF174" s="366"/>
      <c r="BG174" s="367"/>
      <c r="BH174" s="367"/>
      <c r="BI174" s="367"/>
      <c r="BJ174" s="368"/>
    </row>
    <row r="175" spans="2:62" ht="20.25" customHeight="1" x14ac:dyDescent="0.45">
      <c r="B175" s="306">
        <f>B173+1</f>
        <v>80</v>
      </c>
      <c r="C175" s="237"/>
      <c r="D175" s="238"/>
      <c r="E175" s="152"/>
      <c r="F175" s="153"/>
      <c r="G175" s="152"/>
      <c r="H175" s="153"/>
      <c r="I175" s="246"/>
      <c r="J175" s="247"/>
      <c r="K175" s="250"/>
      <c r="L175" s="251"/>
      <c r="M175" s="251"/>
      <c r="N175" s="238"/>
      <c r="O175" s="335"/>
      <c r="P175" s="336"/>
      <c r="Q175" s="336"/>
      <c r="R175" s="336"/>
      <c r="S175" s="337"/>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42"/>
      <c r="BC175" s="243"/>
      <c r="BD175" s="244"/>
      <c r="BE175" s="245"/>
      <c r="BF175" s="303"/>
      <c r="BG175" s="304"/>
      <c r="BH175" s="304"/>
      <c r="BI175" s="304"/>
      <c r="BJ175" s="305"/>
    </row>
    <row r="176" spans="2:62" ht="20.25" customHeight="1" x14ac:dyDescent="0.45">
      <c r="B176" s="307"/>
      <c r="C176" s="341"/>
      <c r="D176" s="342"/>
      <c r="E176" s="196"/>
      <c r="F176" s="197">
        <f>C175</f>
        <v>0</v>
      </c>
      <c r="G176" s="196"/>
      <c r="H176" s="197">
        <f>I175</f>
        <v>0</v>
      </c>
      <c r="I176" s="343"/>
      <c r="J176" s="344"/>
      <c r="K176" s="345"/>
      <c r="L176" s="346"/>
      <c r="M176" s="346"/>
      <c r="N176" s="342"/>
      <c r="O176" s="335"/>
      <c r="P176" s="336"/>
      <c r="Q176" s="336"/>
      <c r="R176" s="336"/>
      <c r="S176" s="337"/>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369">
        <f>IF($BE$3="４週",SUM(W176:AX176),IF($BE$3="暦月",SUM(W176:BA176),""))</f>
        <v>0</v>
      </c>
      <c r="BC176" s="370"/>
      <c r="BD176" s="371">
        <f>IF($BE$3="４週",BB176/4,IF($BE$3="暦月",(BB176/($BE$8/7)),""))</f>
        <v>0</v>
      </c>
      <c r="BE176" s="370"/>
      <c r="BF176" s="366"/>
      <c r="BG176" s="367"/>
      <c r="BH176" s="367"/>
      <c r="BI176" s="367"/>
      <c r="BJ176" s="368"/>
    </row>
    <row r="177" spans="2:62" ht="20.25" customHeight="1" x14ac:dyDescent="0.45">
      <c r="B177" s="306">
        <f>B175+1</f>
        <v>81</v>
      </c>
      <c r="C177" s="237"/>
      <c r="D177" s="238"/>
      <c r="E177" s="152"/>
      <c r="F177" s="153"/>
      <c r="G177" s="152"/>
      <c r="H177" s="153"/>
      <c r="I177" s="246"/>
      <c r="J177" s="247"/>
      <c r="K177" s="250"/>
      <c r="L177" s="251"/>
      <c r="M177" s="251"/>
      <c r="N177" s="238"/>
      <c r="O177" s="335"/>
      <c r="P177" s="336"/>
      <c r="Q177" s="336"/>
      <c r="R177" s="336"/>
      <c r="S177" s="337"/>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42"/>
      <c r="BC177" s="243"/>
      <c r="BD177" s="244"/>
      <c r="BE177" s="245"/>
      <c r="BF177" s="303"/>
      <c r="BG177" s="304"/>
      <c r="BH177" s="304"/>
      <c r="BI177" s="304"/>
      <c r="BJ177" s="305"/>
    </row>
    <row r="178" spans="2:62" ht="20.25" customHeight="1" x14ac:dyDescent="0.45">
      <c r="B178" s="307"/>
      <c r="C178" s="341"/>
      <c r="D178" s="342"/>
      <c r="E178" s="196"/>
      <c r="F178" s="197">
        <f>C177</f>
        <v>0</v>
      </c>
      <c r="G178" s="196"/>
      <c r="H178" s="197">
        <f>I177</f>
        <v>0</v>
      </c>
      <c r="I178" s="343"/>
      <c r="J178" s="344"/>
      <c r="K178" s="345"/>
      <c r="L178" s="346"/>
      <c r="M178" s="346"/>
      <c r="N178" s="342"/>
      <c r="O178" s="335"/>
      <c r="P178" s="336"/>
      <c r="Q178" s="336"/>
      <c r="R178" s="336"/>
      <c r="S178" s="337"/>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369">
        <f>IF($BE$3="４週",SUM(W178:AX178),IF($BE$3="暦月",SUM(W178:BA178),""))</f>
        <v>0</v>
      </c>
      <c r="BC178" s="370"/>
      <c r="BD178" s="371">
        <f>IF($BE$3="４週",BB178/4,IF($BE$3="暦月",(BB178/($BE$8/7)),""))</f>
        <v>0</v>
      </c>
      <c r="BE178" s="370"/>
      <c r="BF178" s="366"/>
      <c r="BG178" s="367"/>
      <c r="BH178" s="367"/>
      <c r="BI178" s="367"/>
      <c r="BJ178" s="368"/>
    </row>
    <row r="179" spans="2:62" ht="20.25" customHeight="1" x14ac:dyDescent="0.45">
      <c r="B179" s="306">
        <f>B177+1</f>
        <v>82</v>
      </c>
      <c r="C179" s="237"/>
      <c r="D179" s="238"/>
      <c r="E179" s="152"/>
      <c r="F179" s="153"/>
      <c r="G179" s="152"/>
      <c r="H179" s="153"/>
      <c r="I179" s="246"/>
      <c r="J179" s="247"/>
      <c r="K179" s="250"/>
      <c r="L179" s="251"/>
      <c r="M179" s="251"/>
      <c r="N179" s="238"/>
      <c r="O179" s="335"/>
      <c r="P179" s="336"/>
      <c r="Q179" s="336"/>
      <c r="R179" s="336"/>
      <c r="S179" s="337"/>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42"/>
      <c r="BC179" s="243"/>
      <c r="BD179" s="244"/>
      <c r="BE179" s="245"/>
      <c r="BF179" s="303"/>
      <c r="BG179" s="304"/>
      <c r="BH179" s="304"/>
      <c r="BI179" s="304"/>
      <c r="BJ179" s="305"/>
    </row>
    <row r="180" spans="2:62" ht="20.25" customHeight="1" x14ac:dyDescent="0.45">
      <c r="B180" s="307"/>
      <c r="C180" s="341"/>
      <c r="D180" s="342"/>
      <c r="E180" s="196"/>
      <c r="F180" s="197">
        <f>C179</f>
        <v>0</v>
      </c>
      <c r="G180" s="196"/>
      <c r="H180" s="197">
        <f>I179</f>
        <v>0</v>
      </c>
      <c r="I180" s="343"/>
      <c r="J180" s="344"/>
      <c r="K180" s="345"/>
      <c r="L180" s="346"/>
      <c r="M180" s="346"/>
      <c r="N180" s="342"/>
      <c r="O180" s="335"/>
      <c r="P180" s="336"/>
      <c r="Q180" s="336"/>
      <c r="R180" s="336"/>
      <c r="S180" s="337"/>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369">
        <f>IF($BE$3="４週",SUM(W180:AX180),IF($BE$3="暦月",SUM(W180:BA180),""))</f>
        <v>0</v>
      </c>
      <c r="BC180" s="370"/>
      <c r="BD180" s="371">
        <f>IF($BE$3="４週",BB180/4,IF($BE$3="暦月",(BB180/($BE$8/7)),""))</f>
        <v>0</v>
      </c>
      <c r="BE180" s="370"/>
      <c r="BF180" s="366"/>
      <c r="BG180" s="367"/>
      <c r="BH180" s="367"/>
      <c r="BI180" s="367"/>
      <c r="BJ180" s="368"/>
    </row>
    <row r="181" spans="2:62" ht="20.25" customHeight="1" x14ac:dyDescent="0.45">
      <c r="B181" s="306">
        <f>B179+1</f>
        <v>83</v>
      </c>
      <c r="C181" s="237"/>
      <c r="D181" s="238"/>
      <c r="E181" s="152"/>
      <c r="F181" s="153"/>
      <c r="G181" s="152"/>
      <c r="H181" s="153"/>
      <c r="I181" s="246"/>
      <c r="J181" s="247"/>
      <c r="K181" s="250"/>
      <c r="L181" s="251"/>
      <c r="M181" s="251"/>
      <c r="N181" s="238"/>
      <c r="O181" s="335"/>
      <c r="P181" s="336"/>
      <c r="Q181" s="336"/>
      <c r="R181" s="336"/>
      <c r="S181" s="337"/>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42"/>
      <c r="BC181" s="243"/>
      <c r="BD181" s="244"/>
      <c r="BE181" s="245"/>
      <c r="BF181" s="303"/>
      <c r="BG181" s="304"/>
      <c r="BH181" s="304"/>
      <c r="BI181" s="304"/>
      <c r="BJ181" s="305"/>
    </row>
    <row r="182" spans="2:62" ht="20.25" customHeight="1" x14ac:dyDescent="0.45">
      <c r="B182" s="307"/>
      <c r="C182" s="341"/>
      <c r="D182" s="342"/>
      <c r="E182" s="196"/>
      <c r="F182" s="197">
        <f>C181</f>
        <v>0</v>
      </c>
      <c r="G182" s="196"/>
      <c r="H182" s="197">
        <f>I181</f>
        <v>0</v>
      </c>
      <c r="I182" s="343"/>
      <c r="J182" s="344"/>
      <c r="K182" s="345"/>
      <c r="L182" s="346"/>
      <c r="M182" s="346"/>
      <c r="N182" s="342"/>
      <c r="O182" s="335"/>
      <c r="P182" s="336"/>
      <c r="Q182" s="336"/>
      <c r="R182" s="336"/>
      <c r="S182" s="337"/>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369">
        <f>IF($BE$3="４週",SUM(W182:AX182),IF($BE$3="暦月",SUM(W182:BA182),""))</f>
        <v>0</v>
      </c>
      <c r="BC182" s="370"/>
      <c r="BD182" s="371">
        <f>IF($BE$3="４週",BB182/4,IF($BE$3="暦月",(BB182/($BE$8/7)),""))</f>
        <v>0</v>
      </c>
      <c r="BE182" s="370"/>
      <c r="BF182" s="366"/>
      <c r="BG182" s="367"/>
      <c r="BH182" s="367"/>
      <c r="BI182" s="367"/>
      <c r="BJ182" s="368"/>
    </row>
    <row r="183" spans="2:62" ht="20.25" customHeight="1" x14ac:dyDescent="0.45">
      <c r="B183" s="306">
        <f>B181+1</f>
        <v>84</v>
      </c>
      <c r="C183" s="237"/>
      <c r="D183" s="238"/>
      <c r="E183" s="152"/>
      <c r="F183" s="153"/>
      <c r="G183" s="152"/>
      <c r="H183" s="153"/>
      <c r="I183" s="246"/>
      <c r="J183" s="247"/>
      <c r="K183" s="250"/>
      <c r="L183" s="251"/>
      <c r="M183" s="251"/>
      <c r="N183" s="238"/>
      <c r="O183" s="335"/>
      <c r="P183" s="336"/>
      <c r="Q183" s="336"/>
      <c r="R183" s="336"/>
      <c r="S183" s="337"/>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42"/>
      <c r="BC183" s="243"/>
      <c r="BD183" s="244"/>
      <c r="BE183" s="245"/>
      <c r="BF183" s="303"/>
      <c r="BG183" s="304"/>
      <c r="BH183" s="304"/>
      <c r="BI183" s="304"/>
      <c r="BJ183" s="305"/>
    </row>
    <row r="184" spans="2:62" ht="20.25" customHeight="1" x14ac:dyDescent="0.45">
      <c r="B184" s="307"/>
      <c r="C184" s="341"/>
      <c r="D184" s="342"/>
      <c r="E184" s="196"/>
      <c r="F184" s="197">
        <f>C183</f>
        <v>0</v>
      </c>
      <c r="G184" s="196"/>
      <c r="H184" s="197">
        <f>I183</f>
        <v>0</v>
      </c>
      <c r="I184" s="343"/>
      <c r="J184" s="344"/>
      <c r="K184" s="345"/>
      <c r="L184" s="346"/>
      <c r="M184" s="346"/>
      <c r="N184" s="342"/>
      <c r="O184" s="335"/>
      <c r="P184" s="336"/>
      <c r="Q184" s="336"/>
      <c r="R184" s="336"/>
      <c r="S184" s="337"/>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369">
        <f>IF($BE$3="４週",SUM(W184:AX184),IF($BE$3="暦月",SUM(W184:BA184),""))</f>
        <v>0</v>
      </c>
      <c r="BC184" s="370"/>
      <c r="BD184" s="371">
        <f>IF($BE$3="４週",BB184/4,IF($BE$3="暦月",(BB184/($BE$8/7)),""))</f>
        <v>0</v>
      </c>
      <c r="BE184" s="370"/>
      <c r="BF184" s="366"/>
      <c r="BG184" s="367"/>
      <c r="BH184" s="367"/>
      <c r="BI184" s="367"/>
      <c r="BJ184" s="368"/>
    </row>
    <row r="185" spans="2:62" ht="20.25" customHeight="1" x14ac:dyDescent="0.45">
      <c r="B185" s="306">
        <f>B183+1</f>
        <v>85</v>
      </c>
      <c r="C185" s="237"/>
      <c r="D185" s="238"/>
      <c r="E185" s="152"/>
      <c r="F185" s="153"/>
      <c r="G185" s="152"/>
      <c r="H185" s="153"/>
      <c r="I185" s="246"/>
      <c r="J185" s="247"/>
      <c r="K185" s="250"/>
      <c r="L185" s="251"/>
      <c r="M185" s="251"/>
      <c r="N185" s="238"/>
      <c r="O185" s="335"/>
      <c r="P185" s="336"/>
      <c r="Q185" s="336"/>
      <c r="R185" s="336"/>
      <c r="S185" s="337"/>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42"/>
      <c r="BC185" s="243"/>
      <c r="BD185" s="244"/>
      <c r="BE185" s="245"/>
      <c r="BF185" s="303"/>
      <c r="BG185" s="304"/>
      <c r="BH185" s="304"/>
      <c r="BI185" s="304"/>
      <c r="BJ185" s="305"/>
    </row>
    <row r="186" spans="2:62" ht="20.25" customHeight="1" x14ac:dyDescent="0.45">
      <c r="B186" s="307"/>
      <c r="C186" s="341"/>
      <c r="D186" s="342"/>
      <c r="E186" s="196"/>
      <c r="F186" s="197">
        <f>C185</f>
        <v>0</v>
      </c>
      <c r="G186" s="196"/>
      <c r="H186" s="197">
        <f>I185</f>
        <v>0</v>
      </c>
      <c r="I186" s="343"/>
      <c r="J186" s="344"/>
      <c r="K186" s="345"/>
      <c r="L186" s="346"/>
      <c r="M186" s="346"/>
      <c r="N186" s="342"/>
      <c r="O186" s="335"/>
      <c r="P186" s="336"/>
      <c r="Q186" s="336"/>
      <c r="R186" s="336"/>
      <c r="S186" s="337"/>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369">
        <f>IF($BE$3="４週",SUM(W186:AX186),IF($BE$3="暦月",SUM(W186:BA186),""))</f>
        <v>0</v>
      </c>
      <c r="BC186" s="370"/>
      <c r="BD186" s="371">
        <f>IF($BE$3="４週",BB186/4,IF($BE$3="暦月",(BB186/($BE$8/7)),""))</f>
        <v>0</v>
      </c>
      <c r="BE186" s="370"/>
      <c r="BF186" s="366"/>
      <c r="BG186" s="367"/>
      <c r="BH186" s="367"/>
      <c r="BI186" s="367"/>
      <c r="BJ186" s="368"/>
    </row>
    <row r="187" spans="2:62" ht="20.25" customHeight="1" x14ac:dyDescent="0.45">
      <c r="B187" s="306">
        <f>B185+1</f>
        <v>86</v>
      </c>
      <c r="C187" s="237"/>
      <c r="D187" s="238"/>
      <c r="E187" s="152"/>
      <c r="F187" s="153"/>
      <c r="G187" s="152"/>
      <c r="H187" s="153"/>
      <c r="I187" s="246"/>
      <c r="J187" s="247"/>
      <c r="K187" s="250"/>
      <c r="L187" s="251"/>
      <c r="M187" s="251"/>
      <c r="N187" s="238"/>
      <c r="O187" s="335"/>
      <c r="P187" s="336"/>
      <c r="Q187" s="336"/>
      <c r="R187" s="336"/>
      <c r="S187" s="337"/>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42"/>
      <c r="BC187" s="243"/>
      <c r="BD187" s="244"/>
      <c r="BE187" s="245"/>
      <c r="BF187" s="303"/>
      <c r="BG187" s="304"/>
      <c r="BH187" s="304"/>
      <c r="BI187" s="304"/>
      <c r="BJ187" s="305"/>
    </row>
    <row r="188" spans="2:62" ht="20.25" customHeight="1" x14ac:dyDescent="0.45">
      <c r="B188" s="307"/>
      <c r="C188" s="341"/>
      <c r="D188" s="342"/>
      <c r="E188" s="196"/>
      <c r="F188" s="197">
        <f>C187</f>
        <v>0</v>
      </c>
      <c r="G188" s="196"/>
      <c r="H188" s="197">
        <f>I187</f>
        <v>0</v>
      </c>
      <c r="I188" s="343"/>
      <c r="J188" s="344"/>
      <c r="K188" s="345"/>
      <c r="L188" s="346"/>
      <c r="M188" s="346"/>
      <c r="N188" s="342"/>
      <c r="O188" s="335"/>
      <c r="P188" s="336"/>
      <c r="Q188" s="336"/>
      <c r="R188" s="336"/>
      <c r="S188" s="337"/>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369">
        <f>IF($BE$3="４週",SUM(W188:AX188),IF($BE$3="暦月",SUM(W188:BA188),""))</f>
        <v>0</v>
      </c>
      <c r="BC188" s="370"/>
      <c r="BD188" s="371">
        <f>IF($BE$3="４週",BB188/4,IF($BE$3="暦月",(BB188/($BE$8/7)),""))</f>
        <v>0</v>
      </c>
      <c r="BE188" s="370"/>
      <c r="BF188" s="366"/>
      <c r="BG188" s="367"/>
      <c r="BH188" s="367"/>
      <c r="BI188" s="367"/>
      <c r="BJ188" s="368"/>
    </row>
    <row r="189" spans="2:62" ht="20.25" customHeight="1" x14ac:dyDescent="0.45">
      <c r="B189" s="306">
        <f>B187+1</f>
        <v>87</v>
      </c>
      <c r="C189" s="237"/>
      <c r="D189" s="238"/>
      <c r="E189" s="152"/>
      <c r="F189" s="153"/>
      <c r="G189" s="152"/>
      <c r="H189" s="153"/>
      <c r="I189" s="246"/>
      <c r="J189" s="247"/>
      <c r="K189" s="250"/>
      <c r="L189" s="251"/>
      <c r="M189" s="251"/>
      <c r="N189" s="238"/>
      <c r="O189" s="335"/>
      <c r="P189" s="336"/>
      <c r="Q189" s="336"/>
      <c r="R189" s="336"/>
      <c r="S189" s="337"/>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42"/>
      <c r="BC189" s="243"/>
      <c r="BD189" s="244"/>
      <c r="BE189" s="245"/>
      <c r="BF189" s="303"/>
      <c r="BG189" s="304"/>
      <c r="BH189" s="304"/>
      <c r="BI189" s="304"/>
      <c r="BJ189" s="305"/>
    </row>
    <row r="190" spans="2:62" ht="20.25" customHeight="1" x14ac:dyDescent="0.45">
      <c r="B190" s="307"/>
      <c r="C190" s="341"/>
      <c r="D190" s="342"/>
      <c r="E190" s="196"/>
      <c r="F190" s="197">
        <f>C189</f>
        <v>0</v>
      </c>
      <c r="G190" s="196"/>
      <c r="H190" s="197">
        <f>I189</f>
        <v>0</v>
      </c>
      <c r="I190" s="343"/>
      <c r="J190" s="344"/>
      <c r="K190" s="345"/>
      <c r="L190" s="346"/>
      <c r="M190" s="346"/>
      <c r="N190" s="342"/>
      <c r="O190" s="335"/>
      <c r="P190" s="336"/>
      <c r="Q190" s="336"/>
      <c r="R190" s="336"/>
      <c r="S190" s="337"/>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369">
        <f>IF($BE$3="４週",SUM(W190:AX190),IF($BE$3="暦月",SUM(W190:BA190),""))</f>
        <v>0</v>
      </c>
      <c r="BC190" s="370"/>
      <c r="BD190" s="371">
        <f>IF($BE$3="４週",BB190/4,IF($BE$3="暦月",(BB190/($BE$8/7)),""))</f>
        <v>0</v>
      </c>
      <c r="BE190" s="370"/>
      <c r="BF190" s="366"/>
      <c r="BG190" s="367"/>
      <c r="BH190" s="367"/>
      <c r="BI190" s="367"/>
      <c r="BJ190" s="368"/>
    </row>
    <row r="191" spans="2:62" ht="20.25" customHeight="1" x14ac:dyDescent="0.45">
      <c r="B191" s="306">
        <f>B189+1</f>
        <v>88</v>
      </c>
      <c r="C191" s="237"/>
      <c r="D191" s="238"/>
      <c r="E191" s="152"/>
      <c r="F191" s="153"/>
      <c r="G191" s="152"/>
      <c r="H191" s="153"/>
      <c r="I191" s="246"/>
      <c r="J191" s="247"/>
      <c r="K191" s="250"/>
      <c r="L191" s="251"/>
      <c r="M191" s="251"/>
      <c r="N191" s="238"/>
      <c r="O191" s="335"/>
      <c r="P191" s="336"/>
      <c r="Q191" s="336"/>
      <c r="R191" s="336"/>
      <c r="S191" s="337"/>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42"/>
      <c r="BC191" s="243"/>
      <c r="BD191" s="244"/>
      <c r="BE191" s="245"/>
      <c r="BF191" s="303"/>
      <c r="BG191" s="304"/>
      <c r="BH191" s="304"/>
      <c r="BI191" s="304"/>
      <c r="BJ191" s="305"/>
    </row>
    <row r="192" spans="2:62" ht="20.25" customHeight="1" x14ac:dyDescent="0.45">
      <c r="B192" s="307"/>
      <c r="C192" s="341"/>
      <c r="D192" s="342"/>
      <c r="E192" s="196"/>
      <c r="F192" s="197">
        <f>C191</f>
        <v>0</v>
      </c>
      <c r="G192" s="196"/>
      <c r="H192" s="197">
        <f>I191</f>
        <v>0</v>
      </c>
      <c r="I192" s="343"/>
      <c r="J192" s="344"/>
      <c r="K192" s="345"/>
      <c r="L192" s="346"/>
      <c r="M192" s="346"/>
      <c r="N192" s="342"/>
      <c r="O192" s="335"/>
      <c r="P192" s="336"/>
      <c r="Q192" s="336"/>
      <c r="R192" s="336"/>
      <c r="S192" s="337"/>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369">
        <f>IF($BE$3="４週",SUM(W192:AX192),IF($BE$3="暦月",SUM(W192:BA192),""))</f>
        <v>0</v>
      </c>
      <c r="BC192" s="370"/>
      <c r="BD192" s="371">
        <f>IF($BE$3="４週",BB192/4,IF($BE$3="暦月",(BB192/($BE$8/7)),""))</f>
        <v>0</v>
      </c>
      <c r="BE192" s="370"/>
      <c r="BF192" s="366"/>
      <c r="BG192" s="367"/>
      <c r="BH192" s="367"/>
      <c r="BI192" s="367"/>
      <c r="BJ192" s="368"/>
    </row>
    <row r="193" spans="2:62" ht="20.25" customHeight="1" x14ac:dyDescent="0.45">
      <c r="B193" s="306">
        <f>B191+1</f>
        <v>89</v>
      </c>
      <c r="C193" s="237"/>
      <c r="D193" s="238"/>
      <c r="E193" s="152"/>
      <c r="F193" s="153"/>
      <c r="G193" s="152"/>
      <c r="H193" s="153"/>
      <c r="I193" s="246"/>
      <c r="J193" s="247"/>
      <c r="K193" s="250"/>
      <c r="L193" s="251"/>
      <c r="M193" s="251"/>
      <c r="N193" s="238"/>
      <c r="O193" s="335"/>
      <c r="P193" s="336"/>
      <c r="Q193" s="336"/>
      <c r="R193" s="336"/>
      <c r="S193" s="337"/>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42"/>
      <c r="BC193" s="243"/>
      <c r="BD193" s="244"/>
      <c r="BE193" s="245"/>
      <c r="BF193" s="303"/>
      <c r="BG193" s="304"/>
      <c r="BH193" s="304"/>
      <c r="BI193" s="304"/>
      <c r="BJ193" s="305"/>
    </row>
    <row r="194" spans="2:62" ht="20.25" customHeight="1" x14ac:dyDescent="0.45">
      <c r="B194" s="307"/>
      <c r="C194" s="341"/>
      <c r="D194" s="342"/>
      <c r="E194" s="196"/>
      <c r="F194" s="197">
        <f>C193</f>
        <v>0</v>
      </c>
      <c r="G194" s="196"/>
      <c r="H194" s="197">
        <f>I193</f>
        <v>0</v>
      </c>
      <c r="I194" s="343"/>
      <c r="J194" s="344"/>
      <c r="K194" s="345"/>
      <c r="L194" s="346"/>
      <c r="M194" s="346"/>
      <c r="N194" s="342"/>
      <c r="O194" s="335"/>
      <c r="P194" s="336"/>
      <c r="Q194" s="336"/>
      <c r="R194" s="336"/>
      <c r="S194" s="337"/>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369">
        <f>IF($BE$3="４週",SUM(W194:AX194),IF($BE$3="暦月",SUM(W194:BA194),""))</f>
        <v>0</v>
      </c>
      <c r="BC194" s="370"/>
      <c r="BD194" s="371">
        <f>IF($BE$3="４週",BB194/4,IF($BE$3="暦月",(BB194/($BE$8/7)),""))</f>
        <v>0</v>
      </c>
      <c r="BE194" s="370"/>
      <c r="BF194" s="366"/>
      <c r="BG194" s="367"/>
      <c r="BH194" s="367"/>
      <c r="BI194" s="367"/>
      <c r="BJ194" s="368"/>
    </row>
    <row r="195" spans="2:62" ht="20.25" customHeight="1" x14ac:dyDescent="0.45">
      <c r="B195" s="306">
        <f>B193+1</f>
        <v>90</v>
      </c>
      <c r="C195" s="237"/>
      <c r="D195" s="238"/>
      <c r="E195" s="152"/>
      <c r="F195" s="153"/>
      <c r="G195" s="152"/>
      <c r="H195" s="153"/>
      <c r="I195" s="246"/>
      <c r="J195" s="247"/>
      <c r="K195" s="250"/>
      <c r="L195" s="251"/>
      <c r="M195" s="251"/>
      <c r="N195" s="238"/>
      <c r="O195" s="335"/>
      <c r="P195" s="336"/>
      <c r="Q195" s="336"/>
      <c r="R195" s="336"/>
      <c r="S195" s="337"/>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42"/>
      <c r="BC195" s="243"/>
      <c r="BD195" s="244"/>
      <c r="BE195" s="245"/>
      <c r="BF195" s="303"/>
      <c r="BG195" s="304"/>
      <c r="BH195" s="304"/>
      <c r="BI195" s="304"/>
      <c r="BJ195" s="305"/>
    </row>
    <row r="196" spans="2:62" ht="20.25" customHeight="1" x14ac:dyDescent="0.45">
      <c r="B196" s="307"/>
      <c r="C196" s="341"/>
      <c r="D196" s="342"/>
      <c r="E196" s="196"/>
      <c r="F196" s="197">
        <f>C195</f>
        <v>0</v>
      </c>
      <c r="G196" s="196"/>
      <c r="H196" s="197">
        <f>I195</f>
        <v>0</v>
      </c>
      <c r="I196" s="343"/>
      <c r="J196" s="344"/>
      <c r="K196" s="345"/>
      <c r="L196" s="346"/>
      <c r="M196" s="346"/>
      <c r="N196" s="342"/>
      <c r="O196" s="335"/>
      <c r="P196" s="336"/>
      <c r="Q196" s="336"/>
      <c r="R196" s="336"/>
      <c r="S196" s="337"/>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369">
        <f>IF($BE$3="４週",SUM(W196:AX196),IF($BE$3="暦月",SUM(W196:BA196),""))</f>
        <v>0</v>
      </c>
      <c r="BC196" s="370"/>
      <c r="BD196" s="371">
        <f>IF($BE$3="４週",BB196/4,IF($BE$3="暦月",(BB196/($BE$8/7)),""))</f>
        <v>0</v>
      </c>
      <c r="BE196" s="370"/>
      <c r="BF196" s="366"/>
      <c r="BG196" s="367"/>
      <c r="BH196" s="367"/>
      <c r="BI196" s="367"/>
      <c r="BJ196" s="368"/>
    </row>
    <row r="197" spans="2:62" ht="20.25" customHeight="1" x14ac:dyDescent="0.45">
      <c r="B197" s="306">
        <f>B195+1</f>
        <v>91</v>
      </c>
      <c r="C197" s="237"/>
      <c r="D197" s="238"/>
      <c r="E197" s="152"/>
      <c r="F197" s="153"/>
      <c r="G197" s="152"/>
      <c r="H197" s="153"/>
      <c r="I197" s="246"/>
      <c r="J197" s="247"/>
      <c r="K197" s="250"/>
      <c r="L197" s="251"/>
      <c r="M197" s="251"/>
      <c r="N197" s="238"/>
      <c r="O197" s="335"/>
      <c r="P197" s="336"/>
      <c r="Q197" s="336"/>
      <c r="R197" s="336"/>
      <c r="S197" s="337"/>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42"/>
      <c r="BC197" s="243"/>
      <c r="BD197" s="244"/>
      <c r="BE197" s="245"/>
      <c r="BF197" s="303"/>
      <c r="BG197" s="304"/>
      <c r="BH197" s="304"/>
      <c r="BI197" s="304"/>
      <c r="BJ197" s="305"/>
    </row>
    <row r="198" spans="2:62" ht="20.25" customHeight="1" x14ac:dyDescent="0.45">
      <c r="B198" s="307"/>
      <c r="C198" s="341"/>
      <c r="D198" s="342"/>
      <c r="E198" s="196"/>
      <c r="F198" s="197">
        <f>C197</f>
        <v>0</v>
      </c>
      <c r="G198" s="196"/>
      <c r="H198" s="197">
        <f>I197</f>
        <v>0</v>
      </c>
      <c r="I198" s="343"/>
      <c r="J198" s="344"/>
      <c r="K198" s="345"/>
      <c r="L198" s="346"/>
      <c r="M198" s="346"/>
      <c r="N198" s="342"/>
      <c r="O198" s="335"/>
      <c r="P198" s="336"/>
      <c r="Q198" s="336"/>
      <c r="R198" s="336"/>
      <c r="S198" s="337"/>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369">
        <f>IF($BE$3="４週",SUM(W198:AX198),IF($BE$3="暦月",SUM(W198:BA198),""))</f>
        <v>0</v>
      </c>
      <c r="BC198" s="370"/>
      <c r="BD198" s="371">
        <f>IF($BE$3="４週",BB198/4,IF($BE$3="暦月",(BB198/($BE$8/7)),""))</f>
        <v>0</v>
      </c>
      <c r="BE198" s="370"/>
      <c r="BF198" s="366"/>
      <c r="BG198" s="367"/>
      <c r="BH198" s="367"/>
      <c r="BI198" s="367"/>
      <c r="BJ198" s="368"/>
    </row>
    <row r="199" spans="2:62" ht="20.25" customHeight="1" x14ac:dyDescent="0.45">
      <c r="B199" s="306">
        <f>B197+1</f>
        <v>92</v>
      </c>
      <c r="C199" s="237"/>
      <c r="D199" s="238"/>
      <c r="E199" s="152"/>
      <c r="F199" s="153"/>
      <c r="G199" s="152"/>
      <c r="H199" s="153"/>
      <c r="I199" s="246"/>
      <c r="J199" s="247"/>
      <c r="K199" s="250"/>
      <c r="L199" s="251"/>
      <c r="M199" s="251"/>
      <c r="N199" s="238"/>
      <c r="O199" s="335"/>
      <c r="P199" s="336"/>
      <c r="Q199" s="336"/>
      <c r="R199" s="336"/>
      <c r="S199" s="337"/>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42"/>
      <c r="BC199" s="243"/>
      <c r="BD199" s="244"/>
      <c r="BE199" s="245"/>
      <c r="BF199" s="303"/>
      <c r="BG199" s="304"/>
      <c r="BH199" s="304"/>
      <c r="BI199" s="304"/>
      <c r="BJ199" s="305"/>
    </row>
    <row r="200" spans="2:62" ht="20.25" customHeight="1" x14ac:dyDescent="0.45">
      <c r="B200" s="307"/>
      <c r="C200" s="341"/>
      <c r="D200" s="342"/>
      <c r="E200" s="196"/>
      <c r="F200" s="197">
        <f>C199</f>
        <v>0</v>
      </c>
      <c r="G200" s="196"/>
      <c r="H200" s="197">
        <f>I199</f>
        <v>0</v>
      </c>
      <c r="I200" s="343"/>
      <c r="J200" s="344"/>
      <c r="K200" s="345"/>
      <c r="L200" s="346"/>
      <c r="M200" s="346"/>
      <c r="N200" s="342"/>
      <c r="O200" s="335"/>
      <c r="P200" s="336"/>
      <c r="Q200" s="336"/>
      <c r="R200" s="336"/>
      <c r="S200" s="337"/>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369">
        <f>IF($BE$3="４週",SUM(W200:AX200),IF($BE$3="暦月",SUM(W200:BA200),""))</f>
        <v>0</v>
      </c>
      <c r="BC200" s="370"/>
      <c r="BD200" s="371">
        <f>IF($BE$3="４週",BB200/4,IF($BE$3="暦月",(BB200/($BE$8/7)),""))</f>
        <v>0</v>
      </c>
      <c r="BE200" s="370"/>
      <c r="BF200" s="366"/>
      <c r="BG200" s="367"/>
      <c r="BH200" s="367"/>
      <c r="BI200" s="367"/>
      <c r="BJ200" s="368"/>
    </row>
    <row r="201" spans="2:62" ht="20.25" customHeight="1" x14ac:dyDescent="0.45">
      <c r="B201" s="306">
        <f>B199+1</f>
        <v>93</v>
      </c>
      <c r="C201" s="237"/>
      <c r="D201" s="238"/>
      <c r="E201" s="152"/>
      <c r="F201" s="153"/>
      <c r="G201" s="152"/>
      <c r="H201" s="153"/>
      <c r="I201" s="246"/>
      <c r="J201" s="247"/>
      <c r="K201" s="250"/>
      <c r="L201" s="251"/>
      <c r="M201" s="251"/>
      <c r="N201" s="238"/>
      <c r="O201" s="335"/>
      <c r="P201" s="336"/>
      <c r="Q201" s="336"/>
      <c r="R201" s="336"/>
      <c r="S201" s="337"/>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42"/>
      <c r="BC201" s="243"/>
      <c r="BD201" s="244"/>
      <c r="BE201" s="245"/>
      <c r="BF201" s="303"/>
      <c r="BG201" s="304"/>
      <c r="BH201" s="304"/>
      <c r="BI201" s="304"/>
      <c r="BJ201" s="305"/>
    </row>
    <row r="202" spans="2:62" ht="20.25" customHeight="1" x14ac:dyDescent="0.45">
      <c r="B202" s="307"/>
      <c r="C202" s="341"/>
      <c r="D202" s="342"/>
      <c r="E202" s="196"/>
      <c r="F202" s="197">
        <f>C201</f>
        <v>0</v>
      </c>
      <c r="G202" s="196"/>
      <c r="H202" s="197">
        <f>I201</f>
        <v>0</v>
      </c>
      <c r="I202" s="343"/>
      <c r="J202" s="344"/>
      <c r="K202" s="345"/>
      <c r="L202" s="346"/>
      <c r="M202" s="346"/>
      <c r="N202" s="342"/>
      <c r="O202" s="335"/>
      <c r="P202" s="336"/>
      <c r="Q202" s="336"/>
      <c r="R202" s="336"/>
      <c r="S202" s="337"/>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369">
        <f>IF($BE$3="４週",SUM(W202:AX202),IF($BE$3="暦月",SUM(W202:BA202),""))</f>
        <v>0</v>
      </c>
      <c r="BC202" s="370"/>
      <c r="BD202" s="371">
        <f>IF($BE$3="４週",BB202/4,IF($BE$3="暦月",(BB202/($BE$8/7)),""))</f>
        <v>0</v>
      </c>
      <c r="BE202" s="370"/>
      <c r="BF202" s="366"/>
      <c r="BG202" s="367"/>
      <c r="BH202" s="367"/>
      <c r="BI202" s="367"/>
      <c r="BJ202" s="368"/>
    </row>
    <row r="203" spans="2:62" ht="20.25" customHeight="1" x14ac:dyDescent="0.45">
      <c r="B203" s="306">
        <f>B201+1</f>
        <v>94</v>
      </c>
      <c r="C203" s="237"/>
      <c r="D203" s="238"/>
      <c r="E203" s="152"/>
      <c r="F203" s="153"/>
      <c r="G203" s="152"/>
      <c r="H203" s="153"/>
      <c r="I203" s="246"/>
      <c r="J203" s="247"/>
      <c r="K203" s="250"/>
      <c r="L203" s="251"/>
      <c r="M203" s="251"/>
      <c r="N203" s="238"/>
      <c r="O203" s="335"/>
      <c r="P203" s="336"/>
      <c r="Q203" s="336"/>
      <c r="R203" s="336"/>
      <c r="S203" s="337"/>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42"/>
      <c r="BC203" s="243"/>
      <c r="BD203" s="244"/>
      <c r="BE203" s="245"/>
      <c r="BF203" s="303"/>
      <c r="BG203" s="304"/>
      <c r="BH203" s="304"/>
      <c r="BI203" s="304"/>
      <c r="BJ203" s="305"/>
    </row>
    <row r="204" spans="2:62" ht="20.25" customHeight="1" x14ac:dyDescent="0.45">
      <c r="B204" s="307"/>
      <c r="C204" s="341"/>
      <c r="D204" s="342"/>
      <c r="E204" s="196"/>
      <c r="F204" s="197">
        <f>C203</f>
        <v>0</v>
      </c>
      <c r="G204" s="196"/>
      <c r="H204" s="197">
        <f>I203</f>
        <v>0</v>
      </c>
      <c r="I204" s="343"/>
      <c r="J204" s="344"/>
      <c r="K204" s="345"/>
      <c r="L204" s="346"/>
      <c r="M204" s="346"/>
      <c r="N204" s="342"/>
      <c r="O204" s="335"/>
      <c r="P204" s="336"/>
      <c r="Q204" s="336"/>
      <c r="R204" s="336"/>
      <c r="S204" s="337"/>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369">
        <f>IF($BE$3="４週",SUM(W204:AX204),IF($BE$3="暦月",SUM(W204:BA204),""))</f>
        <v>0</v>
      </c>
      <c r="BC204" s="370"/>
      <c r="BD204" s="371">
        <f>IF($BE$3="４週",BB204/4,IF($BE$3="暦月",(BB204/($BE$8/7)),""))</f>
        <v>0</v>
      </c>
      <c r="BE204" s="370"/>
      <c r="BF204" s="366"/>
      <c r="BG204" s="367"/>
      <c r="BH204" s="367"/>
      <c r="BI204" s="367"/>
      <c r="BJ204" s="368"/>
    </row>
    <row r="205" spans="2:62" ht="20.25" customHeight="1" x14ac:dyDescent="0.45">
      <c r="B205" s="306">
        <f>B203+1</f>
        <v>95</v>
      </c>
      <c r="C205" s="237"/>
      <c r="D205" s="238"/>
      <c r="E205" s="152"/>
      <c r="F205" s="153"/>
      <c r="G205" s="152"/>
      <c r="H205" s="153"/>
      <c r="I205" s="246"/>
      <c r="J205" s="247"/>
      <c r="K205" s="250"/>
      <c r="L205" s="251"/>
      <c r="M205" s="251"/>
      <c r="N205" s="238"/>
      <c r="O205" s="335"/>
      <c r="P205" s="336"/>
      <c r="Q205" s="336"/>
      <c r="R205" s="336"/>
      <c r="S205" s="337"/>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42"/>
      <c r="BC205" s="243"/>
      <c r="BD205" s="244"/>
      <c r="BE205" s="245"/>
      <c r="BF205" s="303"/>
      <c r="BG205" s="304"/>
      <c r="BH205" s="304"/>
      <c r="BI205" s="304"/>
      <c r="BJ205" s="305"/>
    </row>
    <row r="206" spans="2:62" ht="20.25" customHeight="1" x14ac:dyDescent="0.45">
      <c r="B206" s="307"/>
      <c r="C206" s="341"/>
      <c r="D206" s="342"/>
      <c r="E206" s="196"/>
      <c r="F206" s="197">
        <f>C205</f>
        <v>0</v>
      </c>
      <c r="G206" s="196"/>
      <c r="H206" s="197">
        <f>I205</f>
        <v>0</v>
      </c>
      <c r="I206" s="343"/>
      <c r="J206" s="344"/>
      <c r="K206" s="345"/>
      <c r="L206" s="346"/>
      <c r="M206" s="346"/>
      <c r="N206" s="342"/>
      <c r="O206" s="335"/>
      <c r="P206" s="336"/>
      <c r="Q206" s="336"/>
      <c r="R206" s="336"/>
      <c r="S206" s="337"/>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369">
        <f>IF($BE$3="４週",SUM(W206:AX206),IF($BE$3="暦月",SUM(W206:BA206),""))</f>
        <v>0</v>
      </c>
      <c r="BC206" s="370"/>
      <c r="BD206" s="371">
        <f>IF($BE$3="４週",BB206/4,IF($BE$3="暦月",(BB206/($BE$8/7)),""))</f>
        <v>0</v>
      </c>
      <c r="BE206" s="370"/>
      <c r="BF206" s="366"/>
      <c r="BG206" s="367"/>
      <c r="BH206" s="367"/>
      <c r="BI206" s="367"/>
      <c r="BJ206" s="368"/>
    </row>
    <row r="207" spans="2:62" ht="20.25" customHeight="1" x14ac:dyDescent="0.45">
      <c r="B207" s="306">
        <f>B205+1</f>
        <v>96</v>
      </c>
      <c r="C207" s="237"/>
      <c r="D207" s="238"/>
      <c r="E207" s="152"/>
      <c r="F207" s="153"/>
      <c r="G207" s="152"/>
      <c r="H207" s="153"/>
      <c r="I207" s="246"/>
      <c r="J207" s="247"/>
      <c r="K207" s="250"/>
      <c r="L207" s="251"/>
      <c r="M207" s="251"/>
      <c r="N207" s="238"/>
      <c r="O207" s="335"/>
      <c r="P207" s="336"/>
      <c r="Q207" s="336"/>
      <c r="R207" s="336"/>
      <c r="S207" s="337"/>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42"/>
      <c r="BC207" s="243"/>
      <c r="BD207" s="244"/>
      <c r="BE207" s="245"/>
      <c r="BF207" s="303"/>
      <c r="BG207" s="304"/>
      <c r="BH207" s="304"/>
      <c r="BI207" s="304"/>
      <c r="BJ207" s="305"/>
    </row>
    <row r="208" spans="2:62" ht="20.25" customHeight="1" x14ac:dyDescent="0.45">
      <c r="B208" s="307"/>
      <c r="C208" s="341"/>
      <c r="D208" s="342"/>
      <c r="E208" s="196"/>
      <c r="F208" s="197">
        <f>C207</f>
        <v>0</v>
      </c>
      <c r="G208" s="196"/>
      <c r="H208" s="197">
        <f>I207</f>
        <v>0</v>
      </c>
      <c r="I208" s="343"/>
      <c r="J208" s="344"/>
      <c r="K208" s="345"/>
      <c r="L208" s="346"/>
      <c r="M208" s="346"/>
      <c r="N208" s="342"/>
      <c r="O208" s="335"/>
      <c r="P208" s="336"/>
      <c r="Q208" s="336"/>
      <c r="R208" s="336"/>
      <c r="S208" s="337"/>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369">
        <f>IF($BE$3="４週",SUM(W208:AX208),IF($BE$3="暦月",SUM(W208:BA208),""))</f>
        <v>0</v>
      </c>
      <c r="BC208" s="370"/>
      <c r="BD208" s="371">
        <f>IF($BE$3="４週",BB208/4,IF($BE$3="暦月",(BB208/($BE$8/7)),""))</f>
        <v>0</v>
      </c>
      <c r="BE208" s="370"/>
      <c r="BF208" s="366"/>
      <c r="BG208" s="367"/>
      <c r="BH208" s="367"/>
      <c r="BI208" s="367"/>
      <c r="BJ208" s="368"/>
    </row>
    <row r="209" spans="2:62" ht="20.25" customHeight="1" x14ac:dyDescent="0.45">
      <c r="B209" s="306">
        <f>B207+1</f>
        <v>97</v>
      </c>
      <c r="C209" s="237"/>
      <c r="D209" s="238"/>
      <c r="E209" s="152"/>
      <c r="F209" s="153"/>
      <c r="G209" s="152"/>
      <c r="H209" s="153"/>
      <c r="I209" s="246"/>
      <c r="J209" s="247"/>
      <c r="K209" s="250"/>
      <c r="L209" s="251"/>
      <c r="M209" s="251"/>
      <c r="N209" s="238"/>
      <c r="O209" s="335"/>
      <c r="P209" s="336"/>
      <c r="Q209" s="336"/>
      <c r="R209" s="336"/>
      <c r="S209" s="337"/>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42"/>
      <c r="BC209" s="243"/>
      <c r="BD209" s="244"/>
      <c r="BE209" s="245"/>
      <c r="BF209" s="303"/>
      <c r="BG209" s="304"/>
      <c r="BH209" s="304"/>
      <c r="BI209" s="304"/>
      <c r="BJ209" s="305"/>
    </row>
    <row r="210" spans="2:62" ht="20.25" customHeight="1" x14ac:dyDescent="0.45">
      <c r="B210" s="307"/>
      <c r="C210" s="341"/>
      <c r="D210" s="342"/>
      <c r="E210" s="196"/>
      <c r="F210" s="197">
        <f>C209</f>
        <v>0</v>
      </c>
      <c r="G210" s="196"/>
      <c r="H210" s="197">
        <f>I209</f>
        <v>0</v>
      </c>
      <c r="I210" s="343"/>
      <c r="J210" s="344"/>
      <c r="K210" s="345"/>
      <c r="L210" s="346"/>
      <c r="M210" s="346"/>
      <c r="N210" s="342"/>
      <c r="O210" s="335"/>
      <c r="P210" s="336"/>
      <c r="Q210" s="336"/>
      <c r="R210" s="336"/>
      <c r="S210" s="337"/>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369">
        <f>IF($BE$3="４週",SUM(W210:AX210),IF($BE$3="暦月",SUM(W210:BA210),""))</f>
        <v>0</v>
      </c>
      <c r="BC210" s="370"/>
      <c r="BD210" s="371">
        <f>IF($BE$3="４週",BB210/4,IF($BE$3="暦月",(BB210/($BE$8/7)),""))</f>
        <v>0</v>
      </c>
      <c r="BE210" s="370"/>
      <c r="BF210" s="366"/>
      <c r="BG210" s="367"/>
      <c r="BH210" s="367"/>
      <c r="BI210" s="367"/>
      <c r="BJ210" s="368"/>
    </row>
    <row r="211" spans="2:62" ht="20.25" customHeight="1" x14ac:dyDescent="0.45">
      <c r="B211" s="306">
        <f>B209+1</f>
        <v>98</v>
      </c>
      <c r="C211" s="237"/>
      <c r="D211" s="238"/>
      <c r="E211" s="152"/>
      <c r="F211" s="153"/>
      <c r="G211" s="152"/>
      <c r="H211" s="153"/>
      <c r="I211" s="246"/>
      <c r="J211" s="247"/>
      <c r="K211" s="250"/>
      <c r="L211" s="251"/>
      <c r="M211" s="251"/>
      <c r="N211" s="238"/>
      <c r="O211" s="335"/>
      <c r="P211" s="336"/>
      <c r="Q211" s="336"/>
      <c r="R211" s="336"/>
      <c r="S211" s="337"/>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42"/>
      <c r="BC211" s="243"/>
      <c r="BD211" s="244"/>
      <c r="BE211" s="245"/>
      <c r="BF211" s="303"/>
      <c r="BG211" s="304"/>
      <c r="BH211" s="304"/>
      <c r="BI211" s="304"/>
      <c r="BJ211" s="305"/>
    </row>
    <row r="212" spans="2:62" ht="20.25" customHeight="1" x14ac:dyDescent="0.45">
      <c r="B212" s="307"/>
      <c r="C212" s="341"/>
      <c r="D212" s="342"/>
      <c r="E212" s="196"/>
      <c r="F212" s="197">
        <f>C211</f>
        <v>0</v>
      </c>
      <c r="G212" s="196"/>
      <c r="H212" s="197">
        <f>I211</f>
        <v>0</v>
      </c>
      <c r="I212" s="343"/>
      <c r="J212" s="344"/>
      <c r="K212" s="345"/>
      <c r="L212" s="346"/>
      <c r="M212" s="346"/>
      <c r="N212" s="342"/>
      <c r="O212" s="335"/>
      <c r="P212" s="336"/>
      <c r="Q212" s="336"/>
      <c r="R212" s="336"/>
      <c r="S212" s="337"/>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369">
        <f>IF($BE$3="４週",SUM(W212:AX212),IF($BE$3="暦月",SUM(W212:BA212),""))</f>
        <v>0</v>
      </c>
      <c r="BC212" s="370"/>
      <c r="BD212" s="371">
        <f>IF($BE$3="４週",BB212/4,IF($BE$3="暦月",(BB212/($BE$8/7)),""))</f>
        <v>0</v>
      </c>
      <c r="BE212" s="370"/>
      <c r="BF212" s="366"/>
      <c r="BG212" s="367"/>
      <c r="BH212" s="367"/>
      <c r="BI212" s="367"/>
      <c r="BJ212" s="368"/>
    </row>
    <row r="213" spans="2:62" ht="20.25" customHeight="1" x14ac:dyDescent="0.45">
      <c r="B213" s="306">
        <f>B211+1</f>
        <v>99</v>
      </c>
      <c r="C213" s="237"/>
      <c r="D213" s="238"/>
      <c r="E213" s="152"/>
      <c r="F213" s="153"/>
      <c r="G213" s="152"/>
      <c r="H213" s="153"/>
      <c r="I213" s="246"/>
      <c r="J213" s="247"/>
      <c r="K213" s="250"/>
      <c r="L213" s="251"/>
      <c r="M213" s="251"/>
      <c r="N213" s="238"/>
      <c r="O213" s="335"/>
      <c r="P213" s="336"/>
      <c r="Q213" s="336"/>
      <c r="R213" s="336"/>
      <c r="S213" s="337"/>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42"/>
      <c r="BC213" s="243"/>
      <c r="BD213" s="244"/>
      <c r="BE213" s="245"/>
      <c r="BF213" s="303"/>
      <c r="BG213" s="304"/>
      <c r="BH213" s="304"/>
      <c r="BI213" s="304"/>
      <c r="BJ213" s="305"/>
    </row>
    <row r="214" spans="2:62" ht="20.25" customHeight="1" x14ac:dyDescent="0.45">
      <c r="B214" s="307"/>
      <c r="C214" s="341"/>
      <c r="D214" s="342"/>
      <c r="E214" s="196"/>
      <c r="F214" s="197">
        <f>C213</f>
        <v>0</v>
      </c>
      <c r="G214" s="196"/>
      <c r="H214" s="197">
        <f>I213</f>
        <v>0</v>
      </c>
      <c r="I214" s="343"/>
      <c r="J214" s="344"/>
      <c r="K214" s="345"/>
      <c r="L214" s="346"/>
      <c r="M214" s="346"/>
      <c r="N214" s="342"/>
      <c r="O214" s="335"/>
      <c r="P214" s="336"/>
      <c r="Q214" s="336"/>
      <c r="R214" s="336"/>
      <c r="S214" s="337"/>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369">
        <f>IF($BE$3="４週",SUM(W214:AX214),IF($BE$3="暦月",SUM(W214:BA214),""))</f>
        <v>0</v>
      </c>
      <c r="BC214" s="370"/>
      <c r="BD214" s="371">
        <f>IF($BE$3="４週",BB214/4,IF($BE$3="暦月",(BB214/($BE$8/7)),""))</f>
        <v>0</v>
      </c>
      <c r="BE214" s="370"/>
      <c r="BF214" s="366"/>
      <c r="BG214" s="367"/>
      <c r="BH214" s="367"/>
      <c r="BI214" s="367"/>
      <c r="BJ214" s="368"/>
    </row>
    <row r="215" spans="2:62" ht="20.25" customHeight="1" x14ac:dyDescent="0.45">
      <c r="B215" s="306">
        <f>B213+1</f>
        <v>100</v>
      </c>
      <c r="C215" s="237"/>
      <c r="D215" s="238"/>
      <c r="E215" s="154"/>
      <c r="F215" s="155"/>
      <c r="G215" s="154"/>
      <c r="H215" s="155"/>
      <c r="I215" s="246"/>
      <c r="J215" s="247"/>
      <c r="K215" s="250"/>
      <c r="L215" s="251"/>
      <c r="M215" s="251"/>
      <c r="N215" s="238"/>
      <c r="O215" s="335"/>
      <c r="P215" s="336"/>
      <c r="Q215" s="336"/>
      <c r="R215" s="336"/>
      <c r="S215" s="337"/>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42"/>
      <c r="BC215" s="243"/>
      <c r="BD215" s="244"/>
      <c r="BE215" s="245"/>
      <c r="BF215" s="303"/>
      <c r="BG215" s="304"/>
      <c r="BH215" s="304"/>
      <c r="BI215" s="304"/>
      <c r="BJ215" s="305"/>
    </row>
    <row r="216" spans="2:62" ht="20.25" customHeight="1" thickBot="1" x14ac:dyDescent="0.5">
      <c r="B216" s="372"/>
      <c r="C216" s="329"/>
      <c r="D216" s="330"/>
      <c r="E216" s="179"/>
      <c r="F216" s="180">
        <f>C215</f>
        <v>0</v>
      </c>
      <c r="G216" s="179"/>
      <c r="H216" s="180">
        <f>I215</f>
        <v>0</v>
      </c>
      <c r="I216" s="331"/>
      <c r="J216" s="332"/>
      <c r="K216" s="333"/>
      <c r="L216" s="334"/>
      <c r="M216" s="334"/>
      <c r="N216" s="330"/>
      <c r="O216" s="338"/>
      <c r="P216" s="339"/>
      <c r="Q216" s="339"/>
      <c r="R216" s="339"/>
      <c r="S216" s="340"/>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5">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5">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5">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9"/>
      <c r="BG219" s="379"/>
      <c r="BH219" s="379"/>
      <c r="BI219" s="379"/>
      <c r="BJ219" s="209"/>
    </row>
    <row r="220" spans="2:62" ht="20.25" customHeight="1" x14ac:dyDescent="0.45">
      <c r="B220" s="46"/>
      <c r="C220" s="59"/>
      <c r="D220" s="59"/>
      <c r="E220" s="59"/>
      <c r="F220" s="59"/>
      <c r="G220" s="59"/>
      <c r="H220" s="59"/>
      <c r="I220" s="114"/>
      <c r="J220" s="115"/>
      <c r="K220" s="348" t="s">
        <v>112</v>
      </c>
      <c r="L220" s="348"/>
      <c r="M220" s="348" t="s">
        <v>113</v>
      </c>
      <c r="N220" s="348"/>
      <c r="O220" s="348"/>
      <c r="P220" s="348"/>
      <c r="Q220" s="115"/>
      <c r="R220" s="349" t="s">
        <v>114</v>
      </c>
      <c r="S220" s="349"/>
      <c r="T220" s="349"/>
      <c r="U220" s="349"/>
      <c r="V220" s="119"/>
      <c r="W220" s="120" t="s">
        <v>115</v>
      </c>
      <c r="X220" s="120"/>
      <c r="Y220" s="2"/>
      <c r="Z220" s="117"/>
      <c r="AA220" s="348" t="s">
        <v>112</v>
      </c>
      <c r="AB220" s="348"/>
      <c r="AC220" s="348" t="s">
        <v>113</v>
      </c>
      <c r="AD220" s="348"/>
      <c r="AE220" s="348"/>
      <c r="AF220" s="348"/>
      <c r="AG220" s="115"/>
      <c r="AH220" s="349" t="s">
        <v>114</v>
      </c>
      <c r="AI220" s="349"/>
      <c r="AJ220" s="349"/>
      <c r="AK220" s="349"/>
      <c r="AL220" s="119"/>
      <c r="AM220" s="120" t="s">
        <v>115</v>
      </c>
      <c r="AN220" s="120"/>
      <c r="AO220" s="117"/>
      <c r="AP220" s="117"/>
      <c r="AQ220" s="350" t="s">
        <v>4</v>
      </c>
      <c r="AR220" s="350"/>
      <c r="AS220" s="350" t="s">
        <v>5</v>
      </c>
      <c r="AT220" s="350"/>
      <c r="AU220" s="350"/>
      <c r="AV220" s="350"/>
      <c r="AW220" s="117"/>
      <c r="AX220" s="117"/>
      <c r="AY220" s="117"/>
      <c r="AZ220" s="117"/>
      <c r="BA220" s="117"/>
      <c r="BB220" s="117"/>
      <c r="BC220" s="117"/>
      <c r="BD220" s="118"/>
      <c r="BE220" s="66"/>
      <c r="BF220" s="377"/>
      <c r="BG220" s="377"/>
      <c r="BH220" s="377"/>
      <c r="BI220" s="377"/>
      <c r="BJ220" s="209"/>
    </row>
    <row r="221" spans="2:62" ht="20.25" customHeight="1" x14ac:dyDescent="0.45">
      <c r="B221" s="46"/>
      <c r="C221" s="59"/>
      <c r="D221" s="59"/>
      <c r="E221" s="59"/>
      <c r="F221" s="59"/>
      <c r="G221" s="59"/>
      <c r="H221" s="59"/>
      <c r="I221" s="114"/>
      <c r="J221" s="115"/>
      <c r="K221" s="347"/>
      <c r="L221" s="347"/>
      <c r="M221" s="347" t="s">
        <v>116</v>
      </c>
      <c r="N221" s="347"/>
      <c r="O221" s="347" t="s">
        <v>117</v>
      </c>
      <c r="P221" s="347"/>
      <c r="Q221" s="115"/>
      <c r="R221" s="347" t="s">
        <v>116</v>
      </c>
      <c r="S221" s="347"/>
      <c r="T221" s="347" t="s">
        <v>117</v>
      </c>
      <c r="U221" s="347"/>
      <c r="V221" s="119"/>
      <c r="W221" s="120" t="s">
        <v>118</v>
      </c>
      <c r="X221" s="120"/>
      <c r="Y221" s="2"/>
      <c r="Z221" s="117"/>
      <c r="AA221" s="347"/>
      <c r="AB221" s="347"/>
      <c r="AC221" s="347" t="s">
        <v>116</v>
      </c>
      <c r="AD221" s="347"/>
      <c r="AE221" s="347" t="s">
        <v>117</v>
      </c>
      <c r="AF221" s="347"/>
      <c r="AG221" s="115"/>
      <c r="AH221" s="347" t="s">
        <v>116</v>
      </c>
      <c r="AI221" s="347"/>
      <c r="AJ221" s="347" t="s">
        <v>117</v>
      </c>
      <c r="AK221" s="347"/>
      <c r="AL221" s="119"/>
      <c r="AM221" s="120" t="s">
        <v>118</v>
      </c>
      <c r="AN221" s="120"/>
      <c r="AO221" s="117"/>
      <c r="AP221" s="117"/>
      <c r="AQ221" s="350" t="s">
        <v>6</v>
      </c>
      <c r="AR221" s="350"/>
      <c r="AS221" s="350" t="s">
        <v>94</v>
      </c>
      <c r="AT221" s="350"/>
      <c r="AU221" s="350"/>
      <c r="AV221" s="350"/>
      <c r="AW221" s="117"/>
      <c r="AX221" s="117"/>
      <c r="AY221" s="117"/>
      <c r="AZ221" s="117"/>
      <c r="BA221" s="117"/>
      <c r="BB221" s="117"/>
      <c r="BC221" s="117"/>
      <c r="BD221" s="118"/>
      <c r="BE221" s="66"/>
      <c r="BF221" s="378"/>
      <c r="BG221" s="378"/>
      <c r="BH221" s="378"/>
      <c r="BI221" s="378"/>
      <c r="BJ221" s="209"/>
    </row>
    <row r="222" spans="2:62" ht="20.25" customHeight="1" x14ac:dyDescent="0.45">
      <c r="B222" s="46"/>
      <c r="C222" s="59"/>
      <c r="D222" s="59"/>
      <c r="E222" s="59"/>
      <c r="F222" s="59"/>
      <c r="G222" s="59"/>
      <c r="H222" s="59"/>
      <c r="I222" s="114"/>
      <c r="J222" s="115"/>
      <c r="K222" s="350" t="s">
        <v>6</v>
      </c>
      <c r="L222" s="350"/>
      <c r="M222" s="351">
        <f>SUMIFS($BB$17:$BB$216,$F$17:$F$216,"医師",$H$17:$H$216,"A")</f>
        <v>0</v>
      </c>
      <c r="N222" s="351"/>
      <c r="O222" s="352">
        <f>SUMIFS($BD$17:$BD$216,$F$17:$F$216,"医師",$H$17:$H$216,"A")</f>
        <v>0</v>
      </c>
      <c r="P222" s="352"/>
      <c r="Q222" s="128"/>
      <c r="R222" s="353">
        <v>0</v>
      </c>
      <c r="S222" s="353"/>
      <c r="T222" s="353">
        <v>0</v>
      </c>
      <c r="U222" s="353"/>
      <c r="V222" s="129"/>
      <c r="W222" s="354">
        <v>0</v>
      </c>
      <c r="X222" s="355"/>
      <c r="Y222" s="2"/>
      <c r="Z222" s="117"/>
      <c r="AA222" s="350" t="s">
        <v>6</v>
      </c>
      <c r="AB222" s="350"/>
      <c r="AC222" s="351">
        <f>SUMIFS($BB$17:$BB$216,$F$17:$F$216,"薬剤師",$H$17:$H$216,"A")</f>
        <v>0</v>
      </c>
      <c r="AD222" s="351"/>
      <c r="AE222" s="352">
        <f>SUMIFS($BD$17:$BD$216,$F$17:$F$216,"薬剤師",$H$17:$H$216,"A")</f>
        <v>0</v>
      </c>
      <c r="AF222" s="352"/>
      <c r="AG222" s="128"/>
      <c r="AH222" s="353">
        <v>0</v>
      </c>
      <c r="AI222" s="353"/>
      <c r="AJ222" s="353">
        <v>0</v>
      </c>
      <c r="AK222" s="353"/>
      <c r="AL222" s="129"/>
      <c r="AM222" s="354">
        <v>0</v>
      </c>
      <c r="AN222" s="355"/>
      <c r="AO222" s="117"/>
      <c r="AP222" s="117"/>
      <c r="AQ222" s="350" t="s">
        <v>7</v>
      </c>
      <c r="AR222" s="350"/>
      <c r="AS222" s="350" t="s">
        <v>95</v>
      </c>
      <c r="AT222" s="350"/>
      <c r="AU222" s="350"/>
      <c r="AV222" s="350"/>
      <c r="AW222" s="117"/>
      <c r="AX222" s="117"/>
      <c r="AY222" s="117"/>
      <c r="AZ222" s="117"/>
      <c r="BA222" s="117"/>
      <c r="BB222" s="117"/>
      <c r="BC222" s="117"/>
      <c r="BD222" s="118"/>
      <c r="BE222" s="66"/>
      <c r="BF222" s="69"/>
      <c r="BG222" s="69"/>
      <c r="BH222" s="69"/>
      <c r="BI222" s="69"/>
      <c r="BJ222" s="209"/>
    </row>
    <row r="223" spans="2:62" ht="20.25" customHeight="1" x14ac:dyDescent="0.45">
      <c r="B223" s="46"/>
      <c r="C223" s="59"/>
      <c r="D223" s="59"/>
      <c r="E223" s="59"/>
      <c r="F223" s="59"/>
      <c r="G223" s="59"/>
      <c r="H223" s="59"/>
      <c r="I223" s="114"/>
      <c r="J223" s="115"/>
      <c r="K223" s="350" t="s">
        <v>7</v>
      </c>
      <c r="L223" s="350"/>
      <c r="M223" s="351">
        <f>SUMIFS($BB$17:$BB$216,$F$17:$F$216,"医師",$H$17:$H$216,"B")</f>
        <v>0</v>
      </c>
      <c r="N223" s="351"/>
      <c r="O223" s="352">
        <f>SUMIFS($BD$17:$BD$216,$F$17:$F$216,"医師",$H$17:$H$216,"B")</f>
        <v>0</v>
      </c>
      <c r="P223" s="352"/>
      <c r="Q223" s="128"/>
      <c r="R223" s="353">
        <v>0</v>
      </c>
      <c r="S223" s="353"/>
      <c r="T223" s="353">
        <v>0</v>
      </c>
      <c r="U223" s="353"/>
      <c r="V223" s="129"/>
      <c r="W223" s="354">
        <v>0</v>
      </c>
      <c r="X223" s="355"/>
      <c r="Y223" s="2"/>
      <c r="Z223" s="117"/>
      <c r="AA223" s="350" t="s">
        <v>7</v>
      </c>
      <c r="AB223" s="350"/>
      <c r="AC223" s="351">
        <f>SUMIFS($BB$17:$BB$216,$F$17:$F$216,"薬剤師",$H$17:$H$216,"B")</f>
        <v>0</v>
      </c>
      <c r="AD223" s="351"/>
      <c r="AE223" s="352">
        <f>SUMIFS($BD$17:$BD$216,$F$17:$F$216,"薬剤師",$H$17:$H$216,"B")</f>
        <v>0</v>
      </c>
      <c r="AF223" s="352"/>
      <c r="AG223" s="128"/>
      <c r="AH223" s="353">
        <v>0</v>
      </c>
      <c r="AI223" s="353"/>
      <c r="AJ223" s="353">
        <v>0</v>
      </c>
      <c r="AK223" s="353"/>
      <c r="AL223" s="129"/>
      <c r="AM223" s="354">
        <v>0</v>
      </c>
      <c r="AN223" s="355"/>
      <c r="AO223" s="117"/>
      <c r="AP223" s="117"/>
      <c r="AQ223" s="350" t="s">
        <v>8</v>
      </c>
      <c r="AR223" s="350"/>
      <c r="AS223" s="350" t="s">
        <v>96</v>
      </c>
      <c r="AT223" s="350"/>
      <c r="AU223" s="350"/>
      <c r="AV223" s="350"/>
      <c r="AW223" s="117"/>
      <c r="AX223" s="117"/>
      <c r="AY223" s="117"/>
      <c r="AZ223" s="117"/>
      <c r="BA223" s="117"/>
      <c r="BB223" s="117"/>
      <c r="BC223" s="117"/>
      <c r="BD223" s="118"/>
      <c r="BE223" s="66"/>
      <c r="BF223" s="209"/>
      <c r="BG223" s="209"/>
      <c r="BH223" s="209"/>
      <c r="BI223" s="209"/>
      <c r="BJ223" s="209"/>
    </row>
    <row r="224" spans="2:62" ht="20.25" customHeight="1" x14ac:dyDescent="0.45">
      <c r="B224" s="46"/>
      <c r="C224" s="59"/>
      <c r="D224" s="59"/>
      <c r="E224" s="59"/>
      <c r="F224" s="59"/>
      <c r="G224" s="59"/>
      <c r="H224" s="59"/>
      <c r="I224" s="114"/>
      <c r="J224" s="115"/>
      <c r="K224" s="350" t="s">
        <v>8</v>
      </c>
      <c r="L224" s="350"/>
      <c r="M224" s="351">
        <f>SUMIFS($BB$17:$BB$216,$F$17:$F$216,"医師",$H$17:$H$216,"C")</f>
        <v>0</v>
      </c>
      <c r="N224" s="351"/>
      <c r="O224" s="352">
        <f>SUMIFS($BD$17:$BD$216,$F$17:$F$216,"医師",$H$17:$H$216,"C")</f>
        <v>0</v>
      </c>
      <c r="P224" s="352"/>
      <c r="Q224" s="128"/>
      <c r="R224" s="353">
        <v>0</v>
      </c>
      <c r="S224" s="353"/>
      <c r="T224" s="356">
        <v>0</v>
      </c>
      <c r="U224" s="356"/>
      <c r="V224" s="129"/>
      <c r="W224" s="357" t="s">
        <v>36</v>
      </c>
      <c r="X224" s="358"/>
      <c r="Y224" s="2"/>
      <c r="Z224" s="117"/>
      <c r="AA224" s="350" t="s">
        <v>8</v>
      </c>
      <c r="AB224" s="350"/>
      <c r="AC224" s="351">
        <f>SUMIFS($BB$17:$BB$216,$F$17:$F$216,"薬剤師",$H$17:$H$216,"C")</f>
        <v>0</v>
      </c>
      <c r="AD224" s="351"/>
      <c r="AE224" s="352">
        <f>SUMIFS($BD$17:$BD$216,$F$17:$F$216,"薬剤師",$H$17:$H$216,"C")</f>
        <v>0</v>
      </c>
      <c r="AF224" s="352"/>
      <c r="AG224" s="128"/>
      <c r="AH224" s="353">
        <v>0</v>
      </c>
      <c r="AI224" s="353"/>
      <c r="AJ224" s="356">
        <v>0</v>
      </c>
      <c r="AK224" s="356"/>
      <c r="AL224" s="129"/>
      <c r="AM224" s="357" t="s">
        <v>36</v>
      </c>
      <c r="AN224" s="358"/>
      <c r="AO224" s="117"/>
      <c r="AP224" s="117"/>
      <c r="AQ224" s="350" t="s">
        <v>9</v>
      </c>
      <c r="AR224" s="350"/>
      <c r="AS224" s="350" t="s">
        <v>131</v>
      </c>
      <c r="AT224" s="350"/>
      <c r="AU224" s="350"/>
      <c r="AV224" s="350"/>
      <c r="AW224" s="117"/>
      <c r="AX224" s="117"/>
      <c r="AY224" s="117"/>
      <c r="AZ224" s="117"/>
      <c r="BA224" s="117"/>
      <c r="BB224" s="117"/>
      <c r="BC224" s="117"/>
      <c r="BD224" s="118"/>
      <c r="BE224" s="66"/>
      <c r="BF224" s="209"/>
      <c r="BG224" s="209"/>
      <c r="BH224" s="209"/>
      <c r="BI224" s="209"/>
      <c r="BJ224" s="209"/>
    </row>
    <row r="225" spans="2:62" ht="20.25" customHeight="1" x14ac:dyDescent="0.45">
      <c r="B225" s="46"/>
      <c r="C225" s="59"/>
      <c r="D225" s="59"/>
      <c r="E225" s="59"/>
      <c r="F225" s="59"/>
      <c r="G225" s="59"/>
      <c r="H225" s="59"/>
      <c r="I225" s="114"/>
      <c r="J225" s="115"/>
      <c r="K225" s="350" t="s">
        <v>9</v>
      </c>
      <c r="L225" s="350"/>
      <c r="M225" s="351">
        <f>SUMIFS($BB$17:$BB$216,$F$17:$F$216,"医師",$H$17:$H$216,"D")</f>
        <v>0</v>
      </c>
      <c r="N225" s="351"/>
      <c r="O225" s="352">
        <f>SUMIFS($BD$17:$BD$216,$F$17:$F$216,"医師",$H$17:$H$216,"D")</f>
        <v>0</v>
      </c>
      <c r="P225" s="352"/>
      <c r="Q225" s="128"/>
      <c r="R225" s="353">
        <v>0</v>
      </c>
      <c r="S225" s="353"/>
      <c r="T225" s="356">
        <v>0</v>
      </c>
      <c r="U225" s="356"/>
      <c r="V225" s="129"/>
      <c r="W225" s="357" t="s">
        <v>36</v>
      </c>
      <c r="X225" s="358"/>
      <c r="Y225" s="2"/>
      <c r="Z225" s="117"/>
      <c r="AA225" s="350" t="s">
        <v>9</v>
      </c>
      <c r="AB225" s="350"/>
      <c r="AC225" s="351">
        <f>SUMIFS($BB$17:$BB$216,$F$17:$F$216,"薬剤師",$H$17:$H$216,"D")</f>
        <v>0</v>
      </c>
      <c r="AD225" s="351"/>
      <c r="AE225" s="352">
        <f>SUMIFS($BD$17:$BD$216,$F$17:$F$216,"薬剤師",$H$17:$H$216,"D")</f>
        <v>0</v>
      </c>
      <c r="AF225" s="352"/>
      <c r="AG225" s="128"/>
      <c r="AH225" s="353">
        <v>0</v>
      </c>
      <c r="AI225" s="353"/>
      <c r="AJ225" s="356">
        <v>0</v>
      </c>
      <c r="AK225" s="356"/>
      <c r="AL225" s="129"/>
      <c r="AM225" s="357" t="s">
        <v>36</v>
      </c>
      <c r="AN225" s="358"/>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5">
      <c r="B226" s="46"/>
      <c r="C226" s="59"/>
      <c r="D226" s="59"/>
      <c r="E226" s="59"/>
      <c r="F226" s="59"/>
      <c r="G226" s="59"/>
      <c r="H226" s="59"/>
      <c r="I226" s="114"/>
      <c r="J226" s="115"/>
      <c r="K226" s="350" t="s">
        <v>119</v>
      </c>
      <c r="L226" s="350"/>
      <c r="M226" s="351">
        <f>SUM(M222:N225)</f>
        <v>0</v>
      </c>
      <c r="N226" s="351"/>
      <c r="O226" s="352">
        <f>SUM(O222:P225)</f>
        <v>0</v>
      </c>
      <c r="P226" s="352"/>
      <c r="Q226" s="128"/>
      <c r="R226" s="351">
        <f>SUM(R222:S225)</f>
        <v>0</v>
      </c>
      <c r="S226" s="351"/>
      <c r="T226" s="352">
        <f>SUM(T222:U225)</f>
        <v>0</v>
      </c>
      <c r="U226" s="352"/>
      <c r="V226" s="129"/>
      <c r="W226" s="364">
        <f>SUM(W222:X223)</f>
        <v>0</v>
      </c>
      <c r="X226" s="365"/>
      <c r="Y226" s="2"/>
      <c r="Z226" s="117"/>
      <c r="AA226" s="350" t="s">
        <v>119</v>
      </c>
      <c r="AB226" s="350"/>
      <c r="AC226" s="351">
        <f>SUM(AC222:AD225)</f>
        <v>0</v>
      </c>
      <c r="AD226" s="351"/>
      <c r="AE226" s="352">
        <f>SUM(AE222:AF225)</f>
        <v>0</v>
      </c>
      <c r="AF226" s="352"/>
      <c r="AG226" s="128"/>
      <c r="AH226" s="351">
        <f>SUM(AH222:AI225)</f>
        <v>0</v>
      </c>
      <c r="AI226" s="351"/>
      <c r="AJ226" s="352">
        <f>SUM(AJ222:AK225)</f>
        <v>0</v>
      </c>
      <c r="AK226" s="352"/>
      <c r="AL226" s="129"/>
      <c r="AM226" s="364">
        <f>SUM(AM222:AN223)</f>
        <v>0</v>
      </c>
      <c r="AN226" s="365"/>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5">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5">
      <c r="B228" s="46"/>
      <c r="C228" s="59"/>
      <c r="D228" s="59"/>
      <c r="E228" s="59"/>
      <c r="F228" s="59"/>
      <c r="G228" s="59"/>
      <c r="H228" s="59"/>
      <c r="I228" s="114"/>
      <c r="J228" s="114"/>
      <c r="K228" s="116" t="s">
        <v>120</v>
      </c>
      <c r="L228" s="115"/>
      <c r="M228" s="115"/>
      <c r="N228" s="115"/>
      <c r="O228" s="115"/>
      <c r="P228" s="115"/>
      <c r="Q228" s="149" t="s">
        <v>181</v>
      </c>
      <c r="R228" s="229" t="s">
        <v>182</v>
      </c>
      <c r="S228" s="230"/>
      <c r="T228" s="126"/>
      <c r="U228" s="126"/>
      <c r="V228" s="115"/>
      <c r="W228" s="115"/>
      <c r="X228" s="115"/>
      <c r="Y228" s="117"/>
      <c r="Z228" s="117"/>
      <c r="AA228" s="116" t="s">
        <v>120</v>
      </c>
      <c r="AB228" s="115"/>
      <c r="AC228" s="115"/>
      <c r="AD228" s="115"/>
      <c r="AE228" s="115"/>
      <c r="AF228" s="115"/>
      <c r="AG228" s="149" t="s">
        <v>181</v>
      </c>
      <c r="AH228" s="231" t="str">
        <f>R228</f>
        <v>週</v>
      </c>
      <c r="AI228" s="232"/>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5">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5">
      <c r="I231" s="2"/>
      <c r="J231" s="2"/>
      <c r="K231" s="363">
        <f>IF($R$228="週",T226,R226)</f>
        <v>0</v>
      </c>
      <c r="L231" s="363"/>
      <c r="M231" s="363"/>
      <c r="N231" s="363"/>
      <c r="O231" s="206" t="s">
        <v>124</v>
      </c>
      <c r="P231" s="350">
        <f>IF($R$228="週",$BA$6,$BE$6)</f>
        <v>40</v>
      </c>
      <c r="Q231" s="350"/>
      <c r="R231" s="350"/>
      <c r="S231" s="350"/>
      <c r="T231" s="206" t="s">
        <v>125</v>
      </c>
      <c r="U231" s="359">
        <f>ROUNDDOWN(K231/P231,1)</f>
        <v>0</v>
      </c>
      <c r="V231" s="359"/>
      <c r="W231" s="359"/>
      <c r="X231" s="359"/>
      <c r="Y231" s="2"/>
      <c r="Z231" s="2"/>
      <c r="AA231" s="363">
        <f>IF($AH$228="週",AJ226,AH226)</f>
        <v>0</v>
      </c>
      <c r="AB231" s="363"/>
      <c r="AC231" s="363"/>
      <c r="AD231" s="363"/>
      <c r="AE231" s="206" t="s">
        <v>124</v>
      </c>
      <c r="AF231" s="350">
        <f>IF($AH$228="週",$BA$6,$BE$6)</f>
        <v>40</v>
      </c>
      <c r="AG231" s="350"/>
      <c r="AH231" s="350"/>
      <c r="AI231" s="350"/>
      <c r="AJ231" s="206" t="s">
        <v>125</v>
      </c>
      <c r="AK231" s="359">
        <f>ROUNDDOWN(AA231/AF231,1)</f>
        <v>0</v>
      </c>
      <c r="AL231" s="359"/>
      <c r="AM231" s="359"/>
      <c r="AN231" s="359"/>
      <c r="AO231" s="2"/>
      <c r="AP231" s="2"/>
    </row>
    <row r="232" spans="2:62" ht="20.25" customHeight="1" x14ac:dyDescent="0.45">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5">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5">
      <c r="I234" s="2"/>
      <c r="J234" s="2"/>
      <c r="K234" s="115" t="s">
        <v>115</v>
      </c>
      <c r="L234" s="115"/>
      <c r="M234" s="115"/>
      <c r="N234" s="115"/>
      <c r="O234" s="115"/>
      <c r="P234" s="115"/>
      <c r="Q234" s="115"/>
      <c r="R234" s="115"/>
      <c r="S234" s="115"/>
      <c r="T234" s="116"/>
      <c r="U234" s="348"/>
      <c r="V234" s="348"/>
      <c r="W234" s="348"/>
      <c r="X234" s="348"/>
      <c r="Y234" s="2"/>
      <c r="Z234" s="2"/>
      <c r="AA234" s="115" t="s">
        <v>115</v>
      </c>
      <c r="AB234" s="115"/>
      <c r="AC234" s="115"/>
      <c r="AD234" s="115"/>
      <c r="AE234" s="115"/>
      <c r="AF234" s="115"/>
      <c r="AG234" s="115"/>
      <c r="AH234" s="115"/>
      <c r="AI234" s="115"/>
      <c r="AJ234" s="116"/>
      <c r="AK234" s="348"/>
      <c r="AL234" s="348"/>
      <c r="AM234" s="348"/>
      <c r="AN234" s="348"/>
      <c r="AO234" s="2"/>
      <c r="AP234" s="2"/>
    </row>
    <row r="235" spans="2:62" ht="20.25" customHeight="1" x14ac:dyDescent="0.45">
      <c r="I235" s="2"/>
      <c r="J235" s="2"/>
      <c r="K235" s="119" t="s">
        <v>127</v>
      </c>
      <c r="L235" s="119"/>
      <c r="M235" s="119"/>
      <c r="N235" s="119"/>
      <c r="O235" s="119"/>
      <c r="P235" s="115" t="s">
        <v>128</v>
      </c>
      <c r="Q235" s="119"/>
      <c r="R235" s="119"/>
      <c r="S235" s="119"/>
      <c r="T235" s="119"/>
      <c r="U235" s="347" t="s">
        <v>119</v>
      </c>
      <c r="V235" s="347"/>
      <c r="W235" s="347"/>
      <c r="X235" s="347"/>
      <c r="Y235" s="2"/>
      <c r="Z235" s="2"/>
      <c r="AA235" s="119" t="s">
        <v>127</v>
      </c>
      <c r="AB235" s="119"/>
      <c r="AC235" s="119"/>
      <c r="AD235" s="119"/>
      <c r="AE235" s="119"/>
      <c r="AF235" s="115" t="s">
        <v>128</v>
      </c>
      <c r="AG235" s="119"/>
      <c r="AH235" s="119"/>
      <c r="AI235" s="119"/>
      <c r="AJ235" s="119"/>
      <c r="AK235" s="347" t="s">
        <v>119</v>
      </c>
      <c r="AL235" s="347"/>
      <c r="AM235" s="347"/>
      <c r="AN235" s="347"/>
      <c r="AO235" s="2"/>
      <c r="AP235" s="2"/>
    </row>
    <row r="236" spans="2:62" ht="20.25" customHeight="1" x14ac:dyDescent="0.45">
      <c r="I236" s="2"/>
      <c r="J236" s="2"/>
      <c r="K236" s="350">
        <f>W226</f>
        <v>0</v>
      </c>
      <c r="L236" s="350"/>
      <c r="M236" s="350"/>
      <c r="N236" s="350"/>
      <c r="O236" s="206" t="s">
        <v>129</v>
      </c>
      <c r="P236" s="359">
        <f>U231</f>
        <v>0</v>
      </c>
      <c r="Q236" s="359"/>
      <c r="R236" s="359"/>
      <c r="S236" s="359"/>
      <c r="T236" s="206" t="s">
        <v>125</v>
      </c>
      <c r="U236" s="360">
        <f>ROUNDDOWN(K236+P236,1)</f>
        <v>0</v>
      </c>
      <c r="V236" s="360"/>
      <c r="W236" s="360"/>
      <c r="X236" s="360"/>
      <c r="Y236" s="127"/>
      <c r="Z236" s="127"/>
      <c r="AA236" s="361">
        <f>AM226</f>
        <v>0</v>
      </c>
      <c r="AB236" s="361"/>
      <c r="AC236" s="361"/>
      <c r="AD236" s="361"/>
      <c r="AE236" s="125" t="s">
        <v>129</v>
      </c>
      <c r="AF236" s="362">
        <f>AK231</f>
        <v>0</v>
      </c>
      <c r="AG236" s="362"/>
      <c r="AH236" s="362"/>
      <c r="AI236" s="362"/>
      <c r="AJ236" s="125" t="s">
        <v>125</v>
      </c>
      <c r="AK236" s="360">
        <f>ROUNDDOWN(AA236+AF236,1)</f>
        <v>0</v>
      </c>
      <c r="AL236" s="360"/>
      <c r="AM236" s="360"/>
      <c r="AN236" s="360"/>
      <c r="AO236" s="2"/>
      <c r="AP236" s="2"/>
    </row>
    <row r="237" spans="2:62" ht="20.25" customHeight="1" x14ac:dyDescent="0.45"/>
    <row r="238" spans="2:62" ht="20.25" customHeight="1" x14ac:dyDescent="0.45">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5">
      <c r="K239" s="348" t="s">
        <v>112</v>
      </c>
      <c r="L239" s="348"/>
      <c r="M239" s="348" t="s">
        <v>113</v>
      </c>
      <c r="N239" s="348"/>
      <c r="O239" s="348"/>
      <c r="P239" s="348"/>
      <c r="Q239" s="115"/>
      <c r="R239" s="349" t="s">
        <v>114</v>
      </c>
      <c r="S239" s="349"/>
      <c r="T239" s="349"/>
      <c r="U239" s="349"/>
      <c r="V239" s="119"/>
      <c r="W239" s="120" t="s">
        <v>115</v>
      </c>
      <c r="X239" s="120"/>
      <c r="Y239" s="2"/>
      <c r="Z239" s="117"/>
      <c r="AA239" s="348" t="s">
        <v>112</v>
      </c>
      <c r="AB239" s="348"/>
      <c r="AC239" s="348" t="s">
        <v>113</v>
      </c>
      <c r="AD239" s="348"/>
      <c r="AE239" s="348"/>
      <c r="AF239" s="348"/>
      <c r="AG239" s="115"/>
      <c r="AH239" s="349" t="s">
        <v>114</v>
      </c>
      <c r="AI239" s="349"/>
      <c r="AJ239" s="349"/>
      <c r="AK239" s="349"/>
      <c r="AL239" s="119"/>
      <c r="AM239" s="120" t="s">
        <v>115</v>
      </c>
      <c r="AN239" s="120"/>
      <c r="AO239" s="117"/>
      <c r="AP239" s="117"/>
    </row>
    <row r="240" spans="2:62" ht="20.25" customHeight="1" x14ac:dyDescent="0.45">
      <c r="K240" s="347"/>
      <c r="L240" s="347"/>
      <c r="M240" s="347" t="s">
        <v>116</v>
      </c>
      <c r="N240" s="347"/>
      <c r="O240" s="347" t="s">
        <v>117</v>
      </c>
      <c r="P240" s="347"/>
      <c r="Q240" s="115"/>
      <c r="R240" s="347" t="s">
        <v>116</v>
      </c>
      <c r="S240" s="347"/>
      <c r="T240" s="347" t="s">
        <v>117</v>
      </c>
      <c r="U240" s="347"/>
      <c r="V240" s="119"/>
      <c r="W240" s="120" t="s">
        <v>118</v>
      </c>
      <c r="X240" s="120"/>
      <c r="Y240" s="2"/>
      <c r="Z240" s="117"/>
      <c r="AA240" s="347"/>
      <c r="AB240" s="347"/>
      <c r="AC240" s="347" t="s">
        <v>116</v>
      </c>
      <c r="AD240" s="347"/>
      <c r="AE240" s="347" t="s">
        <v>117</v>
      </c>
      <c r="AF240" s="347"/>
      <c r="AG240" s="115"/>
      <c r="AH240" s="347" t="s">
        <v>116</v>
      </c>
      <c r="AI240" s="347"/>
      <c r="AJ240" s="347" t="s">
        <v>117</v>
      </c>
      <c r="AK240" s="347"/>
      <c r="AL240" s="119"/>
      <c r="AM240" s="120" t="s">
        <v>118</v>
      </c>
      <c r="AN240" s="120"/>
      <c r="AO240" s="117"/>
      <c r="AP240" s="117"/>
    </row>
    <row r="241" spans="11:42" ht="20.25" customHeight="1" x14ac:dyDescent="0.45">
      <c r="K241" s="350" t="s">
        <v>6</v>
      </c>
      <c r="L241" s="350"/>
      <c r="M241" s="351">
        <f>SUMIFS($BB$17:$BB$216,$F$17:$F$216,"看護職員",$H$17:$H$216,"A")</f>
        <v>0</v>
      </c>
      <c r="N241" s="351"/>
      <c r="O241" s="352">
        <f>SUMIFS($BD$17:$BD$216,$F$17:$F$216,"看護職員",$H$17:$H$216,"A")</f>
        <v>0</v>
      </c>
      <c r="P241" s="352"/>
      <c r="Q241" s="128"/>
      <c r="R241" s="353">
        <v>0</v>
      </c>
      <c r="S241" s="353"/>
      <c r="T241" s="353">
        <v>0</v>
      </c>
      <c r="U241" s="353"/>
      <c r="V241" s="129"/>
      <c r="W241" s="354">
        <v>0</v>
      </c>
      <c r="X241" s="355"/>
      <c r="Y241" s="2"/>
      <c r="Z241" s="117"/>
      <c r="AA241" s="350" t="s">
        <v>6</v>
      </c>
      <c r="AB241" s="350"/>
      <c r="AC241" s="351">
        <f>SUMIFS($BB$17:$BB$216,$F$17:$F$216,"介護職員",$H$17:$H$216,"A")</f>
        <v>0</v>
      </c>
      <c r="AD241" s="351"/>
      <c r="AE241" s="352">
        <f>SUMIFS($BD$17:$BD$216,$F$17:$F$216,"介護職員",$H$17:$H$216,"A")</f>
        <v>0</v>
      </c>
      <c r="AF241" s="352"/>
      <c r="AG241" s="128"/>
      <c r="AH241" s="353">
        <v>0</v>
      </c>
      <c r="AI241" s="353"/>
      <c r="AJ241" s="353">
        <v>0</v>
      </c>
      <c r="AK241" s="353"/>
      <c r="AL241" s="129"/>
      <c r="AM241" s="354">
        <v>0</v>
      </c>
      <c r="AN241" s="355"/>
      <c r="AO241" s="117"/>
      <c r="AP241" s="117"/>
    </row>
    <row r="242" spans="11:42" ht="20.25" customHeight="1" x14ac:dyDescent="0.45">
      <c r="K242" s="350" t="s">
        <v>7</v>
      </c>
      <c r="L242" s="350"/>
      <c r="M242" s="351">
        <f>SUMIFS($BB$17:$BB$216,$F$17:$F$216,"看護職員",$H$17:$H$216,"B")</f>
        <v>0</v>
      </c>
      <c r="N242" s="351"/>
      <c r="O242" s="352">
        <f>SUMIFS($BD$17:$BD$216,$F$17:$F$216,"看護職員",$H$17:$H$216,"B")</f>
        <v>0</v>
      </c>
      <c r="P242" s="352"/>
      <c r="Q242" s="128"/>
      <c r="R242" s="353">
        <v>0</v>
      </c>
      <c r="S242" s="353"/>
      <c r="T242" s="353">
        <v>0</v>
      </c>
      <c r="U242" s="353"/>
      <c r="V242" s="129"/>
      <c r="W242" s="354">
        <v>0</v>
      </c>
      <c r="X242" s="355"/>
      <c r="Y242" s="2"/>
      <c r="Z242" s="117"/>
      <c r="AA242" s="350" t="s">
        <v>7</v>
      </c>
      <c r="AB242" s="350"/>
      <c r="AC242" s="351">
        <f>SUMIFS($BB$17:$BB$216,$F$17:$F$216,"介護職員",$H$17:$H$216,"B")</f>
        <v>0</v>
      </c>
      <c r="AD242" s="351"/>
      <c r="AE242" s="352">
        <f>SUMIFS($BD$17:$BD$216,$F$17:$F$216,"介護職員",$H$17:$H$216,"B")</f>
        <v>0</v>
      </c>
      <c r="AF242" s="352"/>
      <c r="AG242" s="128"/>
      <c r="AH242" s="353">
        <v>0</v>
      </c>
      <c r="AI242" s="353"/>
      <c r="AJ242" s="353">
        <v>0</v>
      </c>
      <c r="AK242" s="353"/>
      <c r="AL242" s="129"/>
      <c r="AM242" s="354">
        <v>0</v>
      </c>
      <c r="AN242" s="355"/>
      <c r="AO242" s="117"/>
      <c r="AP242" s="117"/>
    </row>
    <row r="243" spans="11:42" ht="20.25" customHeight="1" x14ac:dyDescent="0.45">
      <c r="K243" s="350" t="s">
        <v>8</v>
      </c>
      <c r="L243" s="350"/>
      <c r="M243" s="351">
        <f>SUMIFS($BB$17:$BB$216,$F$17:$F$216,"看護職員",$H$17:$H$216,"C")</f>
        <v>0</v>
      </c>
      <c r="N243" s="351"/>
      <c r="O243" s="352">
        <f>SUMIFS($BD$17:$BD$216,$F$17:$F$216,"看護職員",$H$17:$H$216,"C")</f>
        <v>0</v>
      </c>
      <c r="P243" s="352"/>
      <c r="Q243" s="128"/>
      <c r="R243" s="353">
        <v>0</v>
      </c>
      <c r="S243" s="353"/>
      <c r="T243" s="356">
        <v>0</v>
      </c>
      <c r="U243" s="356"/>
      <c r="V243" s="129"/>
      <c r="W243" s="357" t="s">
        <v>36</v>
      </c>
      <c r="X243" s="358"/>
      <c r="Y243" s="2"/>
      <c r="Z243" s="117"/>
      <c r="AA243" s="350" t="s">
        <v>8</v>
      </c>
      <c r="AB243" s="350"/>
      <c r="AC243" s="351">
        <f>SUMIFS($BB$17:$BB$216,$F$17:$F$216,"介護職員",$H$17:$H$216,"C")</f>
        <v>0</v>
      </c>
      <c r="AD243" s="351"/>
      <c r="AE243" s="352">
        <f>SUMIFS($BD$17:$BD$216,$F$17:$F$216,"介護職員",$H$17:$H$216,"C")</f>
        <v>0</v>
      </c>
      <c r="AF243" s="352"/>
      <c r="AG243" s="128"/>
      <c r="AH243" s="353">
        <v>0</v>
      </c>
      <c r="AI243" s="353"/>
      <c r="AJ243" s="356">
        <v>0</v>
      </c>
      <c r="AK243" s="356"/>
      <c r="AL243" s="129"/>
      <c r="AM243" s="357" t="s">
        <v>36</v>
      </c>
      <c r="AN243" s="358"/>
      <c r="AO243" s="117"/>
      <c r="AP243" s="117"/>
    </row>
    <row r="244" spans="11:42" ht="20.25" customHeight="1" x14ac:dyDescent="0.45">
      <c r="K244" s="350" t="s">
        <v>9</v>
      </c>
      <c r="L244" s="350"/>
      <c r="M244" s="351">
        <f>SUMIFS($BB$17:$BB$216,$F$17:$F$216,"看護職員",$H$17:$H$216,"D")</f>
        <v>0</v>
      </c>
      <c r="N244" s="351"/>
      <c r="O244" s="352">
        <f>SUMIFS($BD$17:$BD$216,$F$17:$F$216,"看護職員",$H$17:$H$216,"D")</f>
        <v>0</v>
      </c>
      <c r="P244" s="352"/>
      <c r="Q244" s="128"/>
      <c r="R244" s="353">
        <v>0</v>
      </c>
      <c r="S244" s="353"/>
      <c r="T244" s="356">
        <v>0</v>
      </c>
      <c r="U244" s="356"/>
      <c r="V244" s="129"/>
      <c r="W244" s="357" t="s">
        <v>36</v>
      </c>
      <c r="X244" s="358"/>
      <c r="Y244" s="2"/>
      <c r="Z244" s="117"/>
      <c r="AA244" s="350" t="s">
        <v>9</v>
      </c>
      <c r="AB244" s="350"/>
      <c r="AC244" s="351">
        <f>SUMIFS($BB$17:$BB$216,$F$17:$F$216,"介護職員",$H$17:$H$216,"D")</f>
        <v>0</v>
      </c>
      <c r="AD244" s="351"/>
      <c r="AE244" s="352">
        <f>SUMIFS($BD$17:$BD$216,$F$17:$F$216,"介護職員",$H$17:$H$216,"D")</f>
        <v>0</v>
      </c>
      <c r="AF244" s="352"/>
      <c r="AG244" s="128"/>
      <c r="AH244" s="353">
        <v>0</v>
      </c>
      <c r="AI244" s="353"/>
      <c r="AJ244" s="356">
        <v>0</v>
      </c>
      <c r="AK244" s="356"/>
      <c r="AL244" s="129"/>
      <c r="AM244" s="357" t="s">
        <v>36</v>
      </c>
      <c r="AN244" s="358"/>
      <c r="AO244" s="117"/>
      <c r="AP244" s="117"/>
    </row>
    <row r="245" spans="11:42" ht="20.25" customHeight="1" x14ac:dyDescent="0.45">
      <c r="K245" s="350" t="s">
        <v>119</v>
      </c>
      <c r="L245" s="350"/>
      <c r="M245" s="351">
        <f>SUM(M241:N244)</f>
        <v>0</v>
      </c>
      <c r="N245" s="351"/>
      <c r="O245" s="352">
        <f>SUM(O241:P244)</f>
        <v>0</v>
      </c>
      <c r="P245" s="352"/>
      <c r="Q245" s="128"/>
      <c r="R245" s="351">
        <f>SUM(R241:S244)</f>
        <v>0</v>
      </c>
      <c r="S245" s="351"/>
      <c r="T245" s="352">
        <f>SUM(T241:U244)</f>
        <v>0</v>
      </c>
      <c r="U245" s="352"/>
      <c r="V245" s="129"/>
      <c r="W245" s="364">
        <f>SUM(W241:X242)</f>
        <v>0</v>
      </c>
      <c r="X245" s="365"/>
      <c r="Y245" s="2"/>
      <c r="Z245" s="117"/>
      <c r="AA245" s="350" t="s">
        <v>119</v>
      </c>
      <c r="AB245" s="350"/>
      <c r="AC245" s="351">
        <f>SUM(AC241:AD244)</f>
        <v>0</v>
      </c>
      <c r="AD245" s="351"/>
      <c r="AE245" s="352">
        <f>SUM(AE241:AF244)</f>
        <v>0</v>
      </c>
      <c r="AF245" s="352"/>
      <c r="AG245" s="128"/>
      <c r="AH245" s="351">
        <f>SUM(AH241:AI244)</f>
        <v>0</v>
      </c>
      <c r="AI245" s="351"/>
      <c r="AJ245" s="352">
        <f>SUM(AJ241:AK244)</f>
        <v>0</v>
      </c>
      <c r="AK245" s="352"/>
      <c r="AL245" s="129"/>
      <c r="AM245" s="364">
        <f>SUM(AM241:AN242)</f>
        <v>0</v>
      </c>
      <c r="AN245" s="365"/>
      <c r="AO245" s="117"/>
      <c r="AP245" s="117"/>
    </row>
    <row r="246" spans="11:42" ht="20.25" customHeight="1" x14ac:dyDescent="0.45">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5">
      <c r="K247" s="116" t="s">
        <v>120</v>
      </c>
      <c r="L247" s="115"/>
      <c r="M247" s="115"/>
      <c r="N247" s="115"/>
      <c r="O247" s="115"/>
      <c r="P247" s="115"/>
      <c r="Q247" s="149" t="s">
        <v>181</v>
      </c>
      <c r="R247" s="231" t="str">
        <f>R228</f>
        <v>週</v>
      </c>
      <c r="S247" s="232"/>
      <c r="T247" s="126"/>
      <c r="U247" s="126"/>
      <c r="V247" s="115"/>
      <c r="W247" s="115"/>
      <c r="X247" s="115"/>
      <c r="Y247" s="117"/>
      <c r="Z247" s="117"/>
      <c r="AA247" s="116" t="s">
        <v>120</v>
      </c>
      <c r="AB247" s="115"/>
      <c r="AC247" s="115"/>
      <c r="AD247" s="115"/>
      <c r="AE247" s="115"/>
      <c r="AF247" s="115"/>
      <c r="AG247" s="149" t="s">
        <v>181</v>
      </c>
      <c r="AH247" s="231" t="str">
        <f>R247</f>
        <v>週</v>
      </c>
      <c r="AI247" s="232"/>
      <c r="AJ247" s="126"/>
      <c r="AK247" s="126"/>
      <c r="AL247" s="115"/>
      <c r="AM247" s="115"/>
      <c r="AN247" s="115"/>
      <c r="AO247" s="117"/>
      <c r="AP247" s="117"/>
    </row>
    <row r="248" spans="11:42" ht="20.25" customHeight="1" x14ac:dyDescent="0.45">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5">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5">
      <c r="K250" s="363">
        <f>IF($R$228="週",T245,R245)</f>
        <v>0</v>
      </c>
      <c r="L250" s="363"/>
      <c r="M250" s="363"/>
      <c r="N250" s="363"/>
      <c r="O250" s="222" t="s">
        <v>124</v>
      </c>
      <c r="P250" s="350">
        <f>IF($R$228="週",$BA$6,$BE$6)</f>
        <v>40</v>
      </c>
      <c r="Q250" s="350"/>
      <c r="R250" s="350"/>
      <c r="S250" s="350"/>
      <c r="T250" s="222" t="s">
        <v>125</v>
      </c>
      <c r="U250" s="359">
        <f>ROUNDDOWN(K250/P250,1)</f>
        <v>0</v>
      </c>
      <c r="V250" s="359"/>
      <c r="W250" s="359"/>
      <c r="X250" s="359"/>
      <c r="Y250" s="2"/>
      <c r="Z250" s="2"/>
      <c r="AA250" s="363">
        <f>IF($AH$228="週",AJ245,AH245)</f>
        <v>0</v>
      </c>
      <c r="AB250" s="363"/>
      <c r="AC250" s="363"/>
      <c r="AD250" s="363"/>
      <c r="AE250" s="222" t="s">
        <v>124</v>
      </c>
      <c r="AF250" s="350">
        <f>IF($AH$228="週",$BA$6,$BE$6)</f>
        <v>40</v>
      </c>
      <c r="AG250" s="350"/>
      <c r="AH250" s="350"/>
      <c r="AI250" s="350"/>
      <c r="AJ250" s="222" t="s">
        <v>125</v>
      </c>
      <c r="AK250" s="359">
        <f>ROUNDDOWN(AA250/AF250,1)</f>
        <v>0</v>
      </c>
      <c r="AL250" s="359"/>
      <c r="AM250" s="359"/>
      <c r="AN250" s="359"/>
      <c r="AO250" s="2"/>
      <c r="AP250" s="2"/>
    </row>
    <row r="251" spans="11:42" ht="20.25" customHeight="1" x14ac:dyDescent="0.45">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5">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5">
      <c r="K253" s="115" t="s">
        <v>115</v>
      </c>
      <c r="L253" s="115"/>
      <c r="M253" s="115"/>
      <c r="N253" s="115"/>
      <c r="O253" s="115"/>
      <c r="P253" s="115"/>
      <c r="Q253" s="115"/>
      <c r="R253" s="115"/>
      <c r="S253" s="115"/>
      <c r="T253" s="116"/>
      <c r="U253" s="348"/>
      <c r="V253" s="348"/>
      <c r="W253" s="348"/>
      <c r="X253" s="348"/>
      <c r="Y253" s="2"/>
      <c r="Z253" s="2"/>
      <c r="AA253" s="115" t="s">
        <v>115</v>
      </c>
      <c r="AB253" s="115"/>
      <c r="AC253" s="115"/>
      <c r="AD253" s="115"/>
      <c r="AE253" s="115"/>
      <c r="AF253" s="115"/>
      <c r="AG253" s="115"/>
      <c r="AH253" s="115"/>
      <c r="AI253" s="115"/>
      <c r="AJ253" s="116"/>
      <c r="AK253" s="348"/>
      <c r="AL253" s="348"/>
      <c r="AM253" s="348"/>
      <c r="AN253" s="348"/>
      <c r="AO253" s="2"/>
      <c r="AP253" s="2"/>
    </row>
    <row r="254" spans="11:42" ht="20.25" customHeight="1" x14ac:dyDescent="0.45">
      <c r="K254" s="119" t="s">
        <v>127</v>
      </c>
      <c r="L254" s="119"/>
      <c r="M254" s="119"/>
      <c r="N254" s="119"/>
      <c r="O254" s="119"/>
      <c r="P254" s="115" t="s">
        <v>128</v>
      </c>
      <c r="Q254" s="119"/>
      <c r="R254" s="119"/>
      <c r="S254" s="119"/>
      <c r="T254" s="119"/>
      <c r="U254" s="347" t="s">
        <v>119</v>
      </c>
      <c r="V254" s="347"/>
      <c r="W254" s="347"/>
      <c r="X254" s="347"/>
      <c r="Y254" s="2"/>
      <c r="Z254" s="2"/>
      <c r="AA254" s="119" t="s">
        <v>127</v>
      </c>
      <c r="AB254" s="119"/>
      <c r="AC254" s="119"/>
      <c r="AD254" s="119"/>
      <c r="AE254" s="119"/>
      <c r="AF254" s="115" t="s">
        <v>128</v>
      </c>
      <c r="AG254" s="119"/>
      <c r="AH254" s="119"/>
      <c r="AI254" s="119"/>
      <c r="AJ254" s="119"/>
      <c r="AK254" s="347" t="s">
        <v>119</v>
      </c>
      <c r="AL254" s="347"/>
      <c r="AM254" s="347"/>
      <c r="AN254" s="347"/>
      <c r="AO254" s="2"/>
      <c r="AP254" s="2"/>
    </row>
    <row r="255" spans="11:42" ht="20.25" customHeight="1" x14ac:dyDescent="0.45">
      <c r="K255" s="350">
        <f>W245</f>
        <v>0</v>
      </c>
      <c r="L255" s="350"/>
      <c r="M255" s="350"/>
      <c r="N255" s="350"/>
      <c r="O255" s="222" t="s">
        <v>129</v>
      </c>
      <c r="P255" s="359">
        <f>U250</f>
        <v>0</v>
      </c>
      <c r="Q255" s="359"/>
      <c r="R255" s="359"/>
      <c r="S255" s="359"/>
      <c r="T255" s="222" t="s">
        <v>125</v>
      </c>
      <c r="U255" s="360">
        <f>ROUNDDOWN(K255+P255,1)</f>
        <v>0</v>
      </c>
      <c r="V255" s="360"/>
      <c r="W255" s="360"/>
      <c r="X255" s="360"/>
      <c r="Y255" s="127"/>
      <c r="Z255" s="127"/>
      <c r="AA255" s="361">
        <f>AM245</f>
        <v>0</v>
      </c>
      <c r="AB255" s="361"/>
      <c r="AC255" s="361"/>
      <c r="AD255" s="361"/>
      <c r="AE255" s="125" t="s">
        <v>129</v>
      </c>
      <c r="AF255" s="362">
        <f>AK250</f>
        <v>0</v>
      </c>
      <c r="AG255" s="362"/>
      <c r="AH255" s="362"/>
      <c r="AI255" s="362"/>
      <c r="AJ255" s="125" t="s">
        <v>125</v>
      </c>
      <c r="AK255" s="360">
        <f>ROUNDDOWN(AA255+AF255,1)</f>
        <v>0</v>
      </c>
      <c r="AL255" s="360"/>
      <c r="AM255" s="360"/>
      <c r="AN255" s="360"/>
      <c r="AO255" s="2"/>
      <c r="AP255" s="2"/>
    </row>
    <row r="256" spans="11:42" ht="20.25" customHeight="1" x14ac:dyDescent="0.45"/>
    <row r="277" spans="1:59" x14ac:dyDescent="0.45">
      <c r="AQ277" s="13"/>
      <c r="AR277" s="13"/>
      <c r="AS277" s="13"/>
      <c r="AT277" s="13"/>
      <c r="AU277" s="13"/>
      <c r="AV277" s="13"/>
      <c r="AW277" s="13"/>
      <c r="AX277" s="13"/>
      <c r="AY277" s="13"/>
      <c r="AZ277" s="10"/>
      <c r="BA277" s="10"/>
      <c r="BB277" s="10"/>
      <c r="BC277" s="10"/>
      <c r="BD277" s="10"/>
      <c r="BE277" s="10"/>
    </row>
    <row r="278" spans="1:59" x14ac:dyDescent="0.45">
      <c r="AQ278" s="13"/>
      <c r="AR278" s="13"/>
      <c r="AS278" s="13"/>
      <c r="AT278" s="13"/>
      <c r="AU278" s="13"/>
      <c r="AV278" s="13"/>
      <c r="AW278" s="13"/>
      <c r="AX278" s="13"/>
      <c r="AY278" s="13"/>
      <c r="AZ278" s="10"/>
      <c r="BA278" s="10"/>
      <c r="BB278" s="10"/>
      <c r="BC278" s="10"/>
      <c r="BD278" s="10"/>
      <c r="BE278" s="10"/>
    </row>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223">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AH224:AI224"/>
    <mergeCell ref="AJ224:AK224"/>
    <mergeCell ref="AM224:AN224"/>
    <mergeCell ref="T226:U226"/>
    <mergeCell ref="W226:X226"/>
    <mergeCell ref="AA226:AB226"/>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U234:X234"/>
    <mergeCell ref="AK234:AN234"/>
    <mergeCell ref="U235:X235"/>
    <mergeCell ref="AK235:AN23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BA10" xr:uid="{00000000-0002-0000-0200-000009000000}"/>
  </dataValidations>
  <printOptions horizontalCentered="1"/>
  <pageMargins left="0.15748031496062992" right="0.15748031496062992" top="0.59055118110236227" bottom="0.15748031496062992"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300</v>
      </c>
      <c r="H1" s="5"/>
      <c r="I1" s="5"/>
      <c r="J1" s="5"/>
      <c r="K1" s="5"/>
      <c r="L1" s="5"/>
      <c r="M1" s="5"/>
      <c r="N1" s="5"/>
      <c r="Q1" s="7" t="s">
        <v>0</v>
      </c>
      <c r="T1" s="5"/>
      <c r="U1" s="5"/>
      <c r="V1" s="5"/>
      <c r="W1" s="5"/>
      <c r="X1" s="5"/>
      <c r="Y1" s="5"/>
      <c r="Z1" s="5"/>
      <c r="AA1" s="5"/>
      <c r="AW1" s="9" t="s">
        <v>30</v>
      </c>
      <c r="AX1" s="256" t="s">
        <v>233</v>
      </c>
      <c r="AY1" s="257"/>
      <c r="AZ1" s="257"/>
      <c r="BA1" s="257"/>
      <c r="BB1" s="257"/>
      <c r="BC1" s="257"/>
      <c r="BD1" s="257"/>
      <c r="BE1" s="257"/>
      <c r="BF1" s="257"/>
      <c r="BG1" s="257"/>
      <c r="BH1" s="257"/>
      <c r="BI1" s="257"/>
      <c r="BJ1" s="257"/>
      <c r="BK1" s="257"/>
      <c r="BL1" s="257"/>
      <c r="BM1" s="257"/>
      <c r="BN1" s="9" t="s">
        <v>2</v>
      </c>
    </row>
    <row r="2" spans="2:71" s="8" customFormat="1" ht="20.25" customHeight="1" x14ac:dyDescent="0.45">
      <c r="N2" s="7"/>
      <c r="Q2" s="7"/>
      <c r="R2" s="7"/>
      <c r="T2" s="9"/>
      <c r="U2" s="9"/>
      <c r="V2" s="9"/>
      <c r="W2" s="9"/>
      <c r="X2" s="9"/>
      <c r="Y2" s="9"/>
      <c r="Z2" s="9"/>
      <c r="AA2" s="9"/>
      <c r="AF2" s="131" t="s">
        <v>27</v>
      </c>
      <c r="AG2" s="258">
        <v>6</v>
      </c>
      <c r="AH2" s="258"/>
      <c r="AI2" s="131" t="s">
        <v>28</v>
      </c>
      <c r="AJ2" s="259">
        <f>IF(AG2=0,"",YEAR(DATE(2018+AG2,1,1)))</f>
        <v>2024</v>
      </c>
      <c r="AK2" s="259"/>
      <c r="AL2" s="132" t="s">
        <v>29</v>
      </c>
      <c r="AM2" s="132" t="s">
        <v>1</v>
      </c>
      <c r="AN2" s="258">
        <v>4</v>
      </c>
      <c r="AO2" s="258"/>
      <c r="AP2" s="132" t="s">
        <v>24</v>
      </c>
      <c r="AW2" s="9" t="s">
        <v>31</v>
      </c>
      <c r="AX2" s="258" t="s">
        <v>153</v>
      </c>
      <c r="AY2" s="258"/>
      <c r="AZ2" s="258"/>
      <c r="BA2" s="258"/>
      <c r="BB2" s="258"/>
      <c r="BC2" s="258"/>
      <c r="BD2" s="258"/>
      <c r="BE2" s="258"/>
      <c r="BF2" s="258"/>
      <c r="BG2" s="258"/>
      <c r="BH2" s="258"/>
      <c r="BI2" s="258"/>
      <c r="BJ2" s="258"/>
      <c r="BK2" s="258"/>
      <c r="BL2" s="258"/>
      <c r="BM2" s="258"/>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60" t="s">
        <v>178</v>
      </c>
      <c r="BJ3" s="261"/>
      <c r="BK3" s="261"/>
      <c r="BL3" s="262"/>
      <c r="BM3" s="9"/>
    </row>
    <row r="4" spans="2:71" s="8" customFormat="1" ht="20.25" customHeight="1" x14ac:dyDescent="0.45">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260" t="s">
        <v>179</v>
      </c>
      <c r="BJ4" s="261"/>
      <c r="BK4" s="261"/>
      <c r="BL4" s="262"/>
      <c r="BM4" s="9"/>
    </row>
    <row r="5" spans="2:71" s="8" customFormat="1" ht="9" customHeight="1" x14ac:dyDescent="0.45">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227">
        <v>40</v>
      </c>
      <c r="BF6" s="228"/>
      <c r="BG6" s="2" t="s">
        <v>22</v>
      </c>
      <c r="BH6" s="6"/>
      <c r="BI6" s="227">
        <v>160</v>
      </c>
      <c r="BJ6" s="228"/>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54">
        <f>DAY(EOMONTH(DATE(AJ2,AN2,1),0))</f>
        <v>30</v>
      </c>
      <c r="BJ8" s="255"/>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227"/>
      <c r="BF10" s="228"/>
      <c r="BG10" s="2" t="s">
        <v>250</v>
      </c>
      <c r="BH10" s="226" t="s">
        <v>252</v>
      </c>
      <c r="BI10" s="227"/>
      <c r="BJ10" s="228"/>
      <c r="BK10" s="2" t="s">
        <v>250</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63" t="s">
        <v>20</v>
      </c>
      <c r="C12" s="380" t="s">
        <v>262</v>
      </c>
      <c r="D12" s="266" t="s">
        <v>263</v>
      </c>
      <c r="E12" s="285"/>
      <c r="F12" s="383"/>
      <c r="G12" s="266" t="s">
        <v>264</v>
      </c>
      <c r="H12" s="267"/>
      <c r="I12" s="175"/>
      <c r="J12" s="172"/>
      <c r="K12" s="175"/>
      <c r="L12" s="172"/>
      <c r="M12" s="272" t="s">
        <v>265</v>
      </c>
      <c r="N12" s="273"/>
      <c r="O12" s="278" t="s">
        <v>266</v>
      </c>
      <c r="P12" s="279"/>
      <c r="Q12" s="279"/>
      <c r="R12" s="267"/>
      <c r="S12" s="278" t="s">
        <v>267</v>
      </c>
      <c r="T12" s="279"/>
      <c r="U12" s="279"/>
      <c r="V12" s="279"/>
      <c r="W12" s="267"/>
      <c r="X12" s="187"/>
      <c r="Y12" s="187"/>
      <c r="Z12" s="188"/>
      <c r="AA12" s="284" t="s">
        <v>268</v>
      </c>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308" t="str">
        <f>IF(BI3="４週","(12)1～4週目の勤務時間数合計","(12)1か月の勤務時間数　合計")</f>
        <v>(12)1～4週目の勤務時間数合計</v>
      </c>
      <c r="BG12" s="309"/>
      <c r="BH12" s="314" t="s">
        <v>269</v>
      </c>
      <c r="BI12" s="315"/>
      <c r="BJ12" s="266" t="s">
        <v>270</v>
      </c>
      <c r="BK12" s="279"/>
      <c r="BL12" s="279"/>
      <c r="BM12" s="279"/>
      <c r="BN12" s="320"/>
    </row>
    <row r="13" spans="2:71" ht="20.25" customHeight="1" x14ac:dyDescent="0.45">
      <c r="B13" s="264"/>
      <c r="C13" s="381"/>
      <c r="D13" s="384"/>
      <c r="E13" s="385"/>
      <c r="F13" s="386"/>
      <c r="G13" s="268"/>
      <c r="H13" s="269"/>
      <c r="I13" s="176"/>
      <c r="J13" s="173"/>
      <c r="K13" s="176"/>
      <c r="L13" s="173"/>
      <c r="M13" s="274"/>
      <c r="N13" s="275"/>
      <c r="O13" s="280"/>
      <c r="P13" s="281"/>
      <c r="Q13" s="281"/>
      <c r="R13" s="269"/>
      <c r="S13" s="280"/>
      <c r="T13" s="281"/>
      <c r="U13" s="281"/>
      <c r="V13" s="281"/>
      <c r="W13" s="269"/>
      <c r="X13" s="189"/>
      <c r="Y13" s="189"/>
      <c r="Z13" s="190"/>
      <c r="AA13" s="239" t="s">
        <v>11</v>
      </c>
      <c r="AB13" s="239"/>
      <c r="AC13" s="239"/>
      <c r="AD13" s="239"/>
      <c r="AE13" s="239"/>
      <c r="AF13" s="239"/>
      <c r="AG13" s="240"/>
      <c r="AH13" s="241" t="s">
        <v>12</v>
      </c>
      <c r="AI13" s="239"/>
      <c r="AJ13" s="239"/>
      <c r="AK13" s="239"/>
      <c r="AL13" s="239"/>
      <c r="AM13" s="239"/>
      <c r="AN13" s="240"/>
      <c r="AO13" s="241" t="s">
        <v>13</v>
      </c>
      <c r="AP13" s="239"/>
      <c r="AQ13" s="239"/>
      <c r="AR13" s="239"/>
      <c r="AS13" s="239"/>
      <c r="AT13" s="239"/>
      <c r="AU13" s="240"/>
      <c r="AV13" s="241" t="s">
        <v>14</v>
      </c>
      <c r="AW13" s="239"/>
      <c r="AX13" s="239"/>
      <c r="AY13" s="239"/>
      <c r="AZ13" s="239"/>
      <c r="BA13" s="239"/>
      <c r="BB13" s="240"/>
      <c r="BC13" s="241" t="s">
        <v>15</v>
      </c>
      <c r="BD13" s="239"/>
      <c r="BE13" s="239"/>
      <c r="BF13" s="310"/>
      <c r="BG13" s="311"/>
      <c r="BH13" s="316"/>
      <c r="BI13" s="317"/>
      <c r="BJ13" s="268"/>
      <c r="BK13" s="281"/>
      <c r="BL13" s="281"/>
      <c r="BM13" s="281"/>
      <c r="BN13" s="321"/>
    </row>
    <row r="14" spans="2:71" ht="20.25" customHeight="1" x14ac:dyDescent="0.45">
      <c r="B14" s="264"/>
      <c r="C14" s="381"/>
      <c r="D14" s="384"/>
      <c r="E14" s="385"/>
      <c r="F14" s="386"/>
      <c r="G14" s="268"/>
      <c r="H14" s="269"/>
      <c r="I14" s="176"/>
      <c r="J14" s="173"/>
      <c r="K14" s="176"/>
      <c r="L14" s="173"/>
      <c r="M14" s="274"/>
      <c r="N14" s="275"/>
      <c r="O14" s="280"/>
      <c r="P14" s="281"/>
      <c r="Q14" s="281"/>
      <c r="R14" s="269"/>
      <c r="S14" s="280"/>
      <c r="T14" s="281"/>
      <c r="U14" s="281"/>
      <c r="V14" s="281"/>
      <c r="W14" s="269"/>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IF($BI$3="実績",IF(DAY(DATE($AJ$2,$AN$2,29))=29,29,""),"")</f>
        <v/>
      </c>
      <c r="BD14" s="171" t="str">
        <f>IF($BI$3="実績",IF(DAY(DATE($AJ$2,$AN$2,30))=30,30,""),"")</f>
        <v/>
      </c>
      <c r="BE14" s="144" t="str">
        <f>IF($BI$3="実績",IF(DAY(DATE($AJ$2,$AN$2,31))=31,31,""),"")</f>
        <v/>
      </c>
      <c r="BF14" s="310"/>
      <c r="BG14" s="311"/>
      <c r="BH14" s="316"/>
      <c r="BI14" s="317"/>
      <c r="BJ14" s="268"/>
      <c r="BK14" s="281"/>
      <c r="BL14" s="281"/>
      <c r="BM14" s="281"/>
      <c r="BN14" s="321"/>
    </row>
    <row r="15" spans="2:71" ht="20.25" hidden="1" customHeight="1" x14ac:dyDescent="0.45">
      <c r="B15" s="264"/>
      <c r="C15" s="381"/>
      <c r="D15" s="384"/>
      <c r="E15" s="385"/>
      <c r="F15" s="386"/>
      <c r="G15" s="268"/>
      <c r="H15" s="269"/>
      <c r="I15" s="176"/>
      <c r="J15" s="173"/>
      <c r="K15" s="176"/>
      <c r="L15" s="173"/>
      <c r="M15" s="274"/>
      <c r="N15" s="275"/>
      <c r="O15" s="280"/>
      <c r="P15" s="281"/>
      <c r="Q15" s="281"/>
      <c r="R15" s="269"/>
      <c r="S15" s="280"/>
      <c r="T15" s="281"/>
      <c r="U15" s="281"/>
      <c r="V15" s="281"/>
      <c r="W15" s="269"/>
      <c r="X15" s="189"/>
      <c r="Y15" s="189"/>
      <c r="Z15" s="190"/>
      <c r="AA15" s="139">
        <f>WEEKDAY(DATE($AJ$2,$AN$2,1))</f>
        <v>2</v>
      </c>
      <c r="AB15" s="140">
        <f>WEEKDAY(DATE($AJ$2,$AN$2,2))</f>
        <v>3</v>
      </c>
      <c r="AC15" s="140">
        <f>WEEKDAY(DATE($AJ$2,$AN$2,3))</f>
        <v>4</v>
      </c>
      <c r="AD15" s="140">
        <f>WEEKDAY(DATE($AJ$2,$AN$2,4))</f>
        <v>5</v>
      </c>
      <c r="AE15" s="140">
        <f>WEEKDAY(DATE($AJ$2,$AN$2,5))</f>
        <v>6</v>
      </c>
      <c r="AF15" s="140">
        <f>WEEKDAY(DATE($AJ$2,$AN$2,6))</f>
        <v>7</v>
      </c>
      <c r="AG15" s="141">
        <f>WEEKDAY(DATE($AJ$2,$AN$2,7))</f>
        <v>1</v>
      </c>
      <c r="AH15" s="142">
        <f>WEEKDAY(DATE($AJ$2,$AN$2,8))</f>
        <v>2</v>
      </c>
      <c r="AI15" s="140">
        <f>WEEKDAY(DATE($AJ$2,$AN$2,9))</f>
        <v>3</v>
      </c>
      <c r="AJ15" s="140">
        <f>WEEKDAY(DATE($AJ$2,$AN$2,10))</f>
        <v>4</v>
      </c>
      <c r="AK15" s="140">
        <f>WEEKDAY(DATE($AJ$2,$AN$2,11))</f>
        <v>5</v>
      </c>
      <c r="AL15" s="140">
        <f>WEEKDAY(DATE($AJ$2,$AN$2,12))</f>
        <v>6</v>
      </c>
      <c r="AM15" s="140">
        <f>WEEKDAY(DATE($AJ$2,$AN$2,13))</f>
        <v>7</v>
      </c>
      <c r="AN15" s="141">
        <f>WEEKDAY(DATE($AJ$2,$AN$2,14))</f>
        <v>1</v>
      </c>
      <c r="AO15" s="142">
        <f>WEEKDAY(DATE($AJ$2,$AN$2,15))</f>
        <v>2</v>
      </c>
      <c r="AP15" s="140">
        <f>WEEKDAY(DATE($AJ$2,$AN$2,16))</f>
        <v>3</v>
      </c>
      <c r="AQ15" s="140">
        <f>WEEKDAY(DATE($AJ$2,$AN$2,17))</f>
        <v>4</v>
      </c>
      <c r="AR15" s="140">
        <f>WEEKDAY(DATE($AJ$2,$AN$2,18))</f>
        <v>5</v>
      </c>
      <c r="AS15" s="140">
        <f>WEEKDAY(DATE($AJ$2,$AN$2,19))</f>
        <v>6</v>
      </c>
      <c r="AT15" s="140">
        <f>WEEKDAY(DATE($AJ$2,$AN$2,20))</f>
        <v>7</v>
      </c>
      <c r="AU15" s="141">
        <f>WEEKDAY(DATE($AJ$2,$AN$2,21))</f>
        <v>1</v>
      </c>
      <c r="AV15" s="142">
        <f>WEEKDAY(DATE($AJ$2,$AN$2,22))</f>
        <v>2</v>
      </c>
      <c r="AW15" s="140">
        <f>WEEKDAY(DATE($AJ$2,$AN$2,23))</f>
        <v>3</v>
      </c>
      <c r="AX15" s="140">
        <f>WEEKDAY(DATE($AJ$2,$AN$2,24))</f>
        <v>4</v>
      </c>
      <c r="AY15" s="140">
        <f>WEEKDAY(DATE($AJ$2,$AN$2,25))</f>
        <v>5</v>
      </c>
      <c r="AZ15" s="140">
        <f>WEEKDAY(DATE($AJ$2,$AN$2,26))</f>
        <v>6</v>
      </c>
      <c r="BA15" s="140">
        <f>WEEKDAY(DATE($AJ$2,$AN$2,27))</f>
        <v>7</v>
      </c>
      <c r="BB15" s="141">
        <f>WEEKDAY(DATE($AJ$2,$AN$2,28))</f>
        <v>1</v>
      </c>
      <c r="BC15" s="142">
        <f>IF(BC14=29,WEEKDAY(DATE($AJ$2,$AN$2,29)),0)</f>
        <v>0</v>
      </c>
      <c r="BD15" s="140">
        <f>IF(BD14=30,WEEKDAY(DATE($AJ$2,$AN$2,30)),0)</f>
        <v>0</v>
      </c>
      <c r="BE15" s="141">
        <f>IF(BE14=31,WEEKDAY(DATE($AJ$2,$AN$2,31)),0)</f>
        <v>0</v>
      </c>
      <c r="BF15" s="310"/>
      <c r="BG15" s="311"/>
      <c r="BH15" s="316"/>
      <c r="BI15" s="317"/>
      <c r="BJ15" s="268"/>
      <c r="BK15" s="281"/>
      <c r="BL15" s="281"/>
      <c r="BM15" s="281"/>
      <c r="BN15" s="321"/>
    </row>
    <row r="16" spans="2:71" ht="20.25" customHeight="1" thickBot="1" x14ac:dyDescent="0.5">
      <c r="B16" s="265"/>
      <c r="C16" s="382"/>
      <c r="D16" s="387"/>
      <c r="E16" s="388"/>
      <c r="F16" s="389"/>
      <c r="G16" s="270"/>
      <c r="H16" s="271"/>
      <c r="I16" s="177"/>
      <c r="J16" s="174"/>
      <c r="K16" s="177"/>
      <c r="L16" s="174"/>
      <c r="M16" s="276"/>
      <c r="N16" s="277"/>
      <c r="O16" s="282"/>
      <c r="P16" s="283"/>
      <c r="Q16" s="283"/>
      <c r="R16" s="271"/>
      <c r="S16" s="282"/>
      <c r="T16" s="283"/>
      <c r="U16" s="283"/>
      <c r="V16" s="283"/>
      <c r="W16" s="271"/>
      <c r="X16" s="191"/>
      <c r="Y16" s="191"/>
      <c r="Z16" s="192"/>
      <c r="AA16" s="145" t="str">
        <f>IF(AA15=1,"日",IF(AA15=2,"月",IF(AA15=3,"火",IF(AA15=4,"水",IF(AA15=5,"木",IF(AA15=6,"金","土"))))))</f>
        <v>月</v>
      </c>
      <c r="AB16" s="146" t="str">
        <f t="shared" ref="AB16:BB16" si="0">IF(AB15=1,"日",IF(AB15=2,"月",IF(AB15=3,"火",IF(AB15=4,"水",IF(AB15=5,"木",IF(AB15=6,"金","土"))))))</f>
        <v>火</v>
      </c>
      <c r="AC16" s="146" t="str">
        <f t="shared" si="0"/>
        <v>水</v>
      </c>
      <c r="AD16" s="146" t="str">
        <f t="shared" si="0"/>
        <v>木</v>
      </c>
      <c r="AE16" s="146" t="str">
        <f t="shared" si="0"/>
        <v>金</v>
      </c>
      <c r="AF16" s="146" t="str">
        <f t="shared" si="0"/>
        <v>土</v>
      </c>
      <c r="AG16" s="147" t="str">
        <f t="shared" si="0"/>
        <v>日</v>
      </c>
      <c r="AH16" s="148" t="str">
        <f>IF(AH15=1,"日",IF(AH15=2,"月",IF(AH15=3,"火",IF(AH15=4,"水",IF(AH15=5,"木",IF(AH15=6,"金","土"))))))</f>
        <v>月</v>
      </c>
      <c r="AI16" s="146" t="str">
        <f t="shared" si="0"/>
        <v>火</v>
      </c>
      <c r="AJ16" s="146" t="str">
        <f t="shared" si="0"/>
        <v>水</v>
      </c>
      <c r="AK16" s="146" t="str">
        <f t="shared" si="0"/>
        <v>木</v>
      </c>
      <c r="AL16" s="146" t="str">
        <f t="shared" si="0"/>
        <v>金</v>
      </c>
      <c r="AM16" s="146" t="str">
        <f t="shared" si="0"/>
        <v>土</v>
      </c>
      <c r="AN16" s="147" t="str">
        <f t="shared" si="0"/>
        <v>日</v>
      </c>
      <c r="AO16" s="148" t="str">
        <f>IF(AO15=1,"日",IF(AO15=2,"月",IF(AO15=3,"火",IF(AO15=4,"水",IF(AO15=5,"木",IF(AO15=6,"金","土"))))))</f>
        <v>月</v>
      </c>
      <c r="AP16" s="146" t="str">
        <f t="shared" si="0"/>
        <v>火</v>
      </c>
      <c r="AQ16" s="146" t="str">
        <f t="shared" si="0"/>
        <v>水</v>
      </c>
      <c r="AR16" s="146" t="str">
        <f t="shared" si="0"/>
        <v>木</v>
      </c>
      <c r="AS16" s="146" t="str">
        <f t="shared" si="0"/>
        <v>金</v>
      </c>
      <c r="AT16" s="146" t="str">
        <f t="shared" si="0"/>
        <v>土</v>
      </c>
      <c r="AU16" s="147" t="str">
        <f t="shared" si="0"/>
        <v>日</v>
      </c>
      <c r="AV16" s="148" t="str">
        <f>IF(AV15=1,"日",IF(AV15=2,"月",IF(AV15=3,"火",IF(AV15=4,"水",IF(AV15=5,"木",IF(AV15=6,"金","土"))))))</f>
        <v>月</v>
      </c>
      <c r="AW16" s="146" t="str">
        <f t="shared" si="0"/>
        <v>火</v>
      </c>
      <c r="AX16" s="146" t="str">
        <f t="shared" si="0"/>
        <v>水</v>
      </c>
      <c r="AY16" s="146" t="str">
        <f t="shared" si="0"/>
        <v>木</v>
      </c>
      <c r="AZ16" s="146" t="str">
        <f t="shared" si="0"/>
        <v>金</v>
      </c>
      <c r="BA16" s="146" t="str">
        <f t="shared" si="0"/>
        <v>土</v>
      </c>
      <c r="BB16" s="147" t="str">
        <f t="shared" si="0"/>
        <v>日</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12"/>
      <c r="BG16" s="313"/>
      <c r="BH16" s="318"/>
      <c r="BI16" s="319"/>
      <c r="BJ16" s="270"/>
      <c r="BK16" s="283"/>
      <c r="BL16" s="283"/>
      <c r="BM16" s="283"/>
      <c r="BN16" s="322"/>
    </row>
    <row r="17" spans="2:66" ht="20.25" customHeight="1" x14ac:dyDescent="0.45">
      <c r="B17" s="306">
        <f>B15+1</f>
        <v>1</v>
      </c>
      <c r="C17" s="395"/>
      <c r="D17" s="396"/>
      <c r="E17" s="397"/>
      <c r="F17" s="398"/>
      <c r="G17" s="233"/>
      <c r="H17" s="234"/>
      <c r="I17" s="150"/>
      <c r="J17" s="151"/>
      <c r="K17" s="150"/>
      <c r="L17" s="151"/>
      <c r="M17" s="299"/>
      <c r="N17" s="300"/>
      <c r="O17" s="301"/>
      <c r="P17" s="302"/>
      <c r="Q17" s="302"/>
      <c r="R17" s="234"/>
      <c r="S17" s="373"/>
      <c r="T17" s="374"/>
      <c r="U17" s="374"/>
      <c r="V17" s="374"/>
      <c r="W17" s="375"/>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295"/>
      <c r="BG17" s="296"/>
      <c r="BH17" s="297"/>
      <c r="BI17" s="298"/>
      <c r="BJ17" s="286"/>
      <c r="BK17" s="287"/>
      <c r="BL17" s="287"/>
      <c r="BM17" s="287"/>
      <c r="BN17" s="288"/>
    </row>
    <row r="18" spans="2:66" ht="20.25" customHeight="1" x14ac:dyDescent="0.45">
      <c r="B18" s="307"/>
      <c r="C18" s="391"/>
      <c r="D18" s="394"/>
      <c r="E18" s="261"/>
      <c r="F18" s="393"/>
      <c r="G18" s="235"/>
      <c r="H18" s="236"/>
      <c r="I18" s="152"/>
      <c r="J18" s="153">
        <f>G17</f>
        <v>0</v>
      </c>
      <c r="K18" s="152"/>
      <c r="L18" s="153">
        <f>M17</f>
        <v>0</v>
      </c>
      <c r="M18" s="248"/>
      <c r="N18" s="249"/>
      <c r="O18" s="252"/>
      <c r="P18" s="253"/>
      <c r="Q18" s="253"/>
      <c r="R18" s="236"/>
      <c r="S18" s="335"/>
      <c r="T18" s="336"/>
      <c r="U18" s="336"/>
      <c r="V18" s="336"/>
      <c r="W18" s="337"/>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92">
        <f>IF($BI$3="４週",SUM(AA18:BB18),IF($BI$3="暦月",SUM(AA18:BE18),""))</f>
        <v>0</v>
      </c>
      <c r="BG18" s="293"/>
      <c r="BH18" s="294">
        <f>IF($BI$3="４週",BF18/4,IF($BI$3="暦月",(BF18/($BI$8/7)),""))</f>
        <v>0</v>
      </c>
      <c r="BI18" s="293"/>
      <c r="BJ18" s="289"/>
      <c r="BK18" s="290"/>
      <c r="BL18" s="290"/>
      <c r="BM18" s="290"/>
      <c r="BN18" s="291"/>
    </row>
    <row r="19" spans="2:66" ht="20.25" customHeight="1" x14ac:dyDescent="0.45">
      <c r="B19" s="306">
        <f>B17+1</f>
        <v>2</v>
      </c>
      <c r="C19" s="390"/>
      <c r="D19" s="392"/>
      <c r="E19" s="261"/>
      <c r="F19" s="393"/>
      <c r="G19" s="237"/>
      <c r="H19" s="238"/>
      <c r="I19" s="154"/>
      <c r="J19" s="155"/>
      <c r="K19" s="154"/>
      <c r="L19" s="155"/>
      <c r="M19" s="246"/>
      <c r="N19" s="247"/>
      <c r="O19" s="250"/>
      <c r="P19" s="251"/>
      <c r="Q19" s="251"/>
      <c r="R19" s="238"/>
      <c r="S19" s="335"/>
      <c r="T19" s="336"/>
      <c r="U19" s="336"/>
      <c r="V19" s="336"/>
      <c r="W19" s="337"/>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42"/>
      <c r="BG19" s="243"/>
      <c r="BH19" s="244"/>
      <c r="BI19" s="245"/>
      <c r="BJ19" s="303"/>
      <c r="BK19" s="304"/>
      <c r="BL19" s="304"/>
      <c r="BM19" s="304"/>
      <c r="BN19" s="305"/>
    </row>
    <row r="20" spans="2:66" ht="20.25" customHeight="1" x14ac:dyDescent="0.45">
      <c r="B20" s="307"/>
      <c r="C20" s="391"/>
      <c r="D20" s="394"/>
      <c r="E20" s="261"/>
      <c r="F20" s="393"/>
      <c r="G20" s="235"/>
      <c r="H20" s="236"/>
      <c r="I20" s="152"/>
      <c r="J20" s="153">
        <f>G19</f>
        <v>0</v>
      </c>
      <c r="K20" s="152"/>
      <c r="L20" s="153">
        <f>M19</f>
        <v>0</v>
      </c>
      <c r="M20" s="248"/>
      <c r="N20" s="249"/>
      <c r="O20" s="252"/>
      <c r="P20" s="253"/>
      <c r="Q20" s="253"/>
      <c r="R20" s="236"/>
      <c r="S20" s="335"/>
      <c r="T20" s="336"/>
      <c r="U20" s="336"/>
      <c r="V20" s="336"/>
      <c r="W20" s="337"/>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92">
        <f>IF($BI$3="４週",SUM(AA20:BB20),IF($BI$3="暦月",SUM(AA20:BE20),""))</f>
        <v>0</v>
      </c>
      <c r="BG20" s="293"/>
      <c r="BH20" s="294">
        <f>IF($BI$3="４週",BF20/4,IF($BI$3="暦月",(BF20/($BI$8/7)),""))</f>
        <v>0</v>
      </c>
      <c r="BI20" s="293"/>
      <c r="BJ20" s="289"/>
      <c r="BK20" s="290"/>
      <c r="BL20" s="290"/>
      <c r="BM20" s="290"/>
      <c r="BN20" s="291"/>
    </row>
    <row r="21" spans="2:66" ht="20.25" customHeight="1" x14ac:dyDescent="0.45">
      <c r="B21" s="306">
        <f>B19+1</f>
        <v>3</v>
      </c>
      <c r="C21" s="390"/>
      <c r="D21" s="392"/>
      <c r="E21" s="261"/>
      <c r="F21" s="393"/>
      <c r="G21" s="237"/>
      <c r="H21" s="238"/>
      <c r="I21" s="152"/>
      <c r="J21" s="153"/>
      <c r="K21" s="152"/>
      <c r="L21" s="153"/>
      <c r="M21" s="246"/>
      <c r="N21" s="247"/>
      <c r="O21" s="250"/>
      <c r="P21" s="251"/>
      <c r="Q21" s="251"/>
      <c r="R21" s="238"/>
      <c r="S21" s="335"/>
      <c r="T21" s="336"/>
      <c r="U21" s="336"/>
      <c r="V21" s="336"/>
      <c r="W21" s="337"/>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42"/>
      <c r="BG21" s="243"/>
      <c r="BH21" s="244"/>
      <c r="BI21" s="245"/>
      <c r="BJ21" s="303"/>
      <c r="BK21" s="304"/>
      <c r="BL21" s="304"/>
      <c r="BM21" s="304"/>
      <c r="BN21" s="305"/>
    </row>
    <row r="22" spans="2:66" ht="20.25" customHeight="1" x14ac:dyDescent="0.45">
      <c r="B22" s="307"/>
      <c r="C22" s="391"/>
      <c r="D22" s="394"/>
      <c r="E22" s="261"/>
      <c r="F22" s="393"/>
      <c r="G22" s="235"/>
      <c r="H22" s="236"/>
      <c r="I22" s="152"/>
      <c r="J22" s="153">
        <f>G21</f>
        <v>0</v>
      </c>
      <c r="K22" s="152"/>
      <c r="L22" s="153">
        <f>M21</f>
        <v>0</v>
      </c>
      <c r="M22" s="248"/>
      <c r="N22" s="249"/>
      <c r="O22" s="252"/>
      <c r="P22" s="253"/>
      <c r="Q22" s="253"/>
      <c r="R22" s="236"/>
      <c r="S22" s="335"/>
      <c r="T22" s="336"/>
      <c r="U22" s="336"/>
      <c r="V22" s="336"/>
      <c r="W22" s="337"/>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92">
        <f>IF($BI$3="４週",SUM(AA22:BB22),IF($BI$3="暦月",SUM(AA22:BE22),""))</f>
        <v>0</v>
      </c>
      <c r="BG22" s="293"/>
      <c r="BH22" s="294">
        <f>IF($BI$3="４週",BF22/4,IF($BI$3="暦月",(BF22/($BI$8/7)),""))</f>
        <v>0</v>
      </c>
      <c r="BI22" s="293"/>
      <c r="BJ22" s="289"/>
      <c r="BK22" s="290"/>
      <c r="BL22" s="290"/>
      <c r="BM22" s="290"/>
      <c r="BN22" s="291"/>
    </row>
    <row r="23" spans="2:66" ht="20.25" customHeight="1" x14ac:dyDescent="0.45">
      <c r="B23" s="306">
        <f>B21+1</f>
        <v>4</v>
      </c>
      <c r="C23" s="390"/>
      <c r="D23" s="392"/>
      <c r="E23" s="261"/>
      <c r="F23" s="393"/>
      <c r="G23" s="237"/>
      <c r="H23" s="238"/>
      <c r="I23" s="152"/>
      <c r="J23" s="153"/>
      <c r="K23" s="152"/>
      <c r="L23" s="153"/>
      <c r="M23" s="246"/>
      <c r="N23" s="247"/>
      <c r="O23" s="250"/>
      <c r="P23" s="251"/>
      <c r="Q23" s="251"/>
      <c r="R23" s="238"/>
      <c r="S23" s="335"/>
      <c r="T23" s="336"/>
      <c r="U23" s="336"/>
      <c r="V23" s="336"/>
      <c r="W23" s="337"/>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42"/>
      <c r="BG23" s="243"/>
      <c r="BH23" s="244"/>
      <c r="BI23" s="245"/>
      <c r="BJ23" s="303"/>
      <c r="BK23" s="304"/>
      <c r="BL23" s="304"/>
      <c r="BM23" s="304"/>
      <c r="BN23" s="305"/>
    </row>
    <row r="24" spans="2:66" ht="20.25" customHeight="1" x14ac:dyDescent="0.45">
      <c r="B24" s="307"/>
      <c r="C24" s="391"/>
      <c r="D24" s="394"/>
      <c r="E24" s="261"/>
      <c r="F24" s="393"/>
      <c r="G24" s="235"/>
      <c r="H24" s="236"/>
      <c r="I24" s="152"/>
      <c r="J24" s="153">
        <f>G23</f>
        <v>0</v>
      </c>
      <c r="K24" s="152"/>
      <c r="L24" s="153">
        <f>M23</f>
        <v>0</v>
      </c>
      <c r="M24" s="248"/>
      <c r="N24" s="249"/>
      <c r="O24" s="252"/>
      <c r="P24" s="253"/>
      <c r="Q24" s="253"/>
      <c r="R24" s="236"/>
      <c r="S24" s="335"/>
      <c r="T24" s="336"/>
      <c r="U24" s="336"/>
      <c r="V24" s="336"/>
      <c r="W24" s="337"/>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92">
        <f>IF($BI$3="４週",SUM(AA24:BB24),IF($BI$3="暦月",SUM(AA24:BE24),""))</f>
        <v>0</v>
      </c>
      <c r="BG24" s="293"/>
      <c r="BH24" s="294">
        <f>IF($BI$3="４週",BF24/4,IF($BI$3="暦月",(BF24/($BI$8/7)),""))</f>
        <v>0</v>
      </c>
      <c r="BI24" s="293"/>
      <c r="BJ24" s="289"/>
      <c r="BK24" s="290"/>
      <c r="BL24" s="290"/>
      <c r="BM24" s="290"/>
      <c r="BN24" s="291"/>
    </row>
    <row r="25" spans="2:66" ht="20.25" customHeight="1" x14ac:dyDescent="0.45">
      <c r="B25" s="306">
        <f>B23+1</f>
        <v>5</v>
      </c>
      <c r="C25" s="390"/>
      <c r="D25" s="392"/>
      <c r="E25" s="261"/>
      <c r="F25" s="393"/>
      <c r="G25" s="237"/>
      <c r="H25" s="238"/>
      <c r="I25" s="152"/>
      <c r="J25" s="153"/>
      <c r="K25" s="152"/>
      <c r="L25" s="153"/>
      <c r="M25" s="246"/>
      <c r="N25" s="247"/>
      <c r="O25" s="250"/>
      <c r="P25" s="251"/>
      <c r="Q25" s="251"/>
      <c r="R25" s="238"/>
      <c r="S25" s="335"/>
      <c r="T25" s="336"/>
      <c r="U25" s="336"/>
      <c r="V25" s="336"/>
      <c r="W25" s="337"/>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42"/>
      <c r="BG25" s="243"/>
      <c r="BH25" s="244"/>
      <c r="BI25" s="245"/>
      <c r="BJ25" s="303"/>
      <c r="BK25" s="304"/>
      <c r="BL25" s="304"/>
      <c r="BM25" s="304"/>
      <c r="BN25" s="305"/>
    </row>
    <row r="26" spans="2:66" ht="20.25" customHeight="1" x14ac:dyDescent="0.45">
      <c r="B26" s="307"/>
      <c r="C26" s="391"/>
      <c r="D26" s="394"/>
      <c r="E26" s="261"/>
      <c r="F26" s="393"/>
      <c r="G26" s="235"/>
      <c r="H26" s="236"/>
      <c r="I26" s="152"/>
      <c r="J26" s="153">
        <f>G25</f>
        <v>0</v>
      </c>
      <c r="K26" s="152"/>
      <c r="L26" s="153">
        <f>M25</f>
        <v>0</v>
      </c>
      <c r="M26" s="248"/>
      <c r="N26" s="249"/>
      <c r="O26" s="252"/>
      <c r="P26" s="253"/>
      <c r="Q26" s="253"/>
      <c r="R26" s="236"/>
      <c r="S26" s="335"/>
      <c r="T26" s="336"/>
      <c r="U26" s="336"/>
      <c r="V26" s="336"/>
      <c r="W26" s="337"/>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92">
        <f>IF($BI$3="４週",SUM(AA26:BB26),IF($BI$3="暦月",SUM(AA26:BE26),""))</f>
        <v>0</v>
      </c>
      <c r="BG26" s="293"/>
      <c r="BH26" s="294">
        <f>IF($BI$3="４週",BF26/4,IF($BI$3="暦月",(BF26/($BI$8/7)),""))</f>
        <v>0</v>
      </c>
      <c r="BI26" s="293"/>
      <c r="BJ26" s="289"/>
      <c r="BK26" s="290"/>
      <c r="BL26" s="290"/>
      <c r="BM26" s="290"/>
      <c r="BN26" s="291"/>
    </row>
    <row r="27" spans="2:66" ht="20.25" customHeight="1" x14ac:dyDescent="0.45">
      <c r="B27" s="306">
        <f>B25+1</f>
        <v>6</v>
      </c>
      <c r="C27" s="390"/>
      <c r="D27" s="392"/>
      <c r="E27" s="261"/>
      <c r="F27" s="393"/>
      <c r="G27" s="237"/>
      <c r="H27" s="238"/>
      <c r="I27" s="152"/>
      <c r="J27" s="153"/>
      <c r="K27" s="152"/>
      <c r="L27" s="153"/>
      <c r="M27" s="246"/>
      <c r="N27" s="247"/>
      <c r="O27" s="250"/>
      <c r="P27" s="251"/>
      <c r="Q27" s="251"/>
      <c r="R27" s="238"/>
      <c r="S27" s="335"/>
      <c r="T27" s="336"/>
      <c r="U27" s="336"/>
      <c r="V27" s="336"/>
      <c r="W27" s="337"/>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42"/>
      <c r="BG27" s="243"/>
      <c r="BH27" s="244"/>
      <c r="BI27" s="245"/>
      <c r="BJ27" s="303"/>
      <c r="BK27" s="304"/>
      <c r="BL27" s="304"/>
      <c r="BM27" s="304"/>
      <c r="BN27" s="305"/>
    </row>
    <row r="28" spans="2:66" ht="20.25" customHeight="1" x14ac:dyDescent="0.45">
      <c r="B28" s="307"/>
      <c r="C28" s="391"/>
      <c r="D28" s="394"/>
      <c r="E28" s="261"/>
      <c r="F28" s="393"/>
      <c r="G28" s="235"/>
      <c r="H28" s="236"/>
      <c r="I28" s="152"/>
      <c r="J28" s="153">
        <f>G27</f>
        <v>0</v>
      </c>
      <c r="K28" s="152"/>
      <c r="L28" s="153">
        <f>M27</f>
        <v>0</v>
      </c>
      <c r="M28" s="248"/>
      <c r="N28" s="249"/>
      <c r="O28" s="252"/>
      <c r="P28" s="253"/>
      <c r="Q28" s="253"/>
      <c r="R28" s="236"/>
      <c r="S28" s="335"/>
      <c r="T28" s="336"/>
      <c r="U28" s="336"/>
      <c r="V28" s="336"/>
      <c r="W28" s="337"/>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92">
        <f>IF($BI$3="４週",SUM(AA28:BB28),IF($BI$3="暦月",SUM(AA28:BE28),""))</f>
        <v>0</v>
      </c>
      <c r="BG28" s="293"/>
      <c r="BH28" s="294">
        <f>IF($BI$3="４週",BF28/4,IF($BI$3="暦月",(BF28/($BI$8/7)),""))</f>
        <v>0</v>
      </c>
      <c r="BI28" s="293"/>
      <c r="BJ28" s="289"/>
      <c r="BK28" s="290"/>
      <c r="BL28" s="290"/>
      <c r="BM28" s="290"/>
      <c r="BN28" s="291"/>
    </row>
    <row r="29" spans="2:66" ht="20.25" customHeight="1" x14ac:dyDescent="0.45">
      <c r="B29" s="306">
        <f>B27+1</f>
        <v>7</v>
      </c>
      <c r="C29" s="390"/>
      <c r="D29" s="392"/>
      <c r="E29" s="261"/>
      <c r="F29" s="393"/>
      <c r="G29" s="237"/>
      <c r="H29" s="238"/>
      <c r="I29" s="152"/>
      <c r="J29" s="153"/>
      <c r="K29" s="152"/>
      <c r="L29" s="153"/>
      <c r="M29" s="246"/>
      <c r="N29" s="247"/>
      <c r="O29" s="250"/>
      <c r="P29" s="251"/>
      <c r="Q29" s="251"/>
      <c r="R29" s="238"/>
      <c r="S29" s="335"/>
      <c r="T29" s="336"/>
      <c r="U29" s="336"/>
      <c r="V29" s="336"/>
      <c r="W29" s="337"/>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42"/>
      <c r="BG29" s="243"/>
      <c r="BH29" s="244"/>
      <c r="BI29" s="245"/>
      <c r="BJ29" s="303"/>
      <c r="BK29" s="304"/>
      <c r="BL29" s="304"/>
      <c r="BM29" s="304"/>
      <c r="BN29" s="305"/>
    </row>
    <row r="30" spans="2:66" ht="20.25" customHeight="1" x14ac:dyDescent="0.45">
      <c r="B30" s="307"/>
      <c r="C30" s="391"/>
      <c r="D30" s="394"/>
      <c r="E30" s="261"/>
      <c r="F30" s="393"/>
      <c r="G30" s="235"/>
      <c r="H30" s="236"/>
      <c r="I30" s="152"/>
      <c r="J30" s="153">
        <f>G29</f>
        <v>0</v>
      </c>
      <c r="K30" s="152"/>
      <c r="L30" s="153">
        <f>M29</f>
        <v>0</v>
      </c>
      <c r="M30" s="248"/>
      <c r="N30" s="249"/>
      <c r="O30" s="252"/>
      <c r="P30" s="253"/>
      <c r="Q30" s="253"/>
      <c r="R30" s="236"/>
      <c r="S30" s="335"/>
      <c r="T30" s="336"/>
      <c r="U30" s="336"/>
      <c r="V30" s="336"/>
      <c r="W30" s="337"/>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92">
        <f>IF($BI$3="４週",SUM(AA30:BB30),IF($BI$3="暦月",SUM(AA30:BE30),""))</f>
        <v>0</v>
      </c>
      <c r="BG30" s="293"/>
      <c r="BH30" s="294">
        <f>IF($BI$3="４週",BF30/4,IF($BI$3="暦月",(BF30/($BI$8/7)),""))</f>
        <v>0</v>
      </c>
      <c r="BI30" s="293"/>
      <c r="BJ30" s="289"/>
      <c r="BK30" s="290"/>
      <c r="BL30" s="290"/>
      <c r="BM30" s="290"/>
      <c r="BN30" s="291"/>
    </row>
    <row r="31" spans="2:66" ht="20.25" customHeight="1" x14ac:dyDescent="0.45">
      <c r="B31" s="306">
        <f>B29+1</f>
        <v>8</v>
      </c>
      <c r="C31" s="390"/>
      <c r="D31" s="392"/>
      <c r="E31" s="261"/>
      <c r="F31" s="393"/>
      <c r="G31" s="237"/>
      <c r="H31" s="238"/>
      <c r="I31" s="152"/>
      <c r="J31" s="153"/>
      <c r="K31" s="152"/>
      <c r="L31" s="153"/>
      <c r="M31" s="246"/>
      <c r="N31" s="247"/>
      <c r="O31" s="250"/>
      <c r="P31" s="251"/>
      <c r="Q31" s="251"/>
      <c r="R31" s="238"/>
      <c r="S31" s="335"/>
      <c r="T31" s="336"/>
      <c r="U31" s="336"/>
      <c r="V31" s="336"/>
      <c r="W31" s="337"/>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42"/>
      <c r="BG31" s="243"/>
      <c r="BH31" s="244"/>
      <c r="BI31" s="245"/>
      <c r="BJ31" s="303"/>
      <c r="BK31" s="304"/>
      <c r="BL31" s="304"/>
      <c r="BM31" s="304"/>
      <c r="BN31" s="305"/>
    </row>
    <row r="32" spans="2:66" ht="20.25" customHeight="1" x14ac:dyDescent="0.45">
      <c r="B32" s="307"/>
      <c r="C32" s="391"/>
      <c r="D32" s="394"/>
      <c r="E32" s="261"/>
      <c r="F32" s="393"/>
      <c r="G32" s="235"/>
      <c r="H32" s="236"/>
      <c r="I32" s="152"/>
      <c r="J32" s="153">
        <f>G31</f>
        <v>0</v>
      </c>
      <c r="K32" s="152"/>
      <c r="L32" s="153">
        <f>M31</f>
        <v>0</v>
      </c>
      <c r="M32" s="248"/>
      <c r="N32" s="249"/>
      <c r="O32" s="252"/>
      <c r="P32" s="253"/>
      <c r="Q32" s="253"/>
      <c r="R32" s="236"/>
      <c r="S32" s="335"/>
      <c r="T32" s="336"/>
      <c r="U32" s="336"/>
      <c r="V32" s="336"/>
      <c r="W32" s="337"/>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92">
        <f>IF($BI$3="４週",SUM(AA32:BB32),IF($BI$3="暦月",SUM(AA32:BE32),""))</f>
        <v>0</v>
      </c>
      <c r="BG32" s="293"/>
      <c r="BH32" s="294">
        <f>IF($BI$3="４週",BF32/4,IF($BI$3="暦月",(BF32/($BI$8/7)),""))</f>
        <v>0</v>
      </c>
      <c r="BI32" s="293"/>
      <c r="BJ32" s="289"/>
      <c r="BK32" s="290"/>
      <c r="BL32" s="290"/>
      <c r="BM32" s="290"/>
      <c r="BN32" s="291"/>
    </row>
    <row r="33" spans="2:66" ht="20.25" customHeight="1" x14ac:dyDescent="0.45">
      <c r="B33" s="306">
        <f>B31+1</f>
        <v>9</v>
      </c>
      <c r="C33" s="390"/>
      <c r="D33" s="392"/>
      <c r="E33" s="261"/>
      <c r="F33" s="393"/>
      <c r="G33" s="237"/>
      <c r="H33" s="238"/>
      <c r="I33" s="152"/>
      <c r="J33" s="153"/>
      <c r="K33" s="152"/>
      <c r="L33" s="153"/>
      <c r="M33" s="246"/>
      <c r="N33" s="247"/>
      <c r="O33" s="250"/>
      <c r="P33" s="251"/>
      <c r="Q33" s="251"/>
      <c r="R33" s="238"/>
      <c r="S33" s="335"/>
      <c r="T33" s="336"/>
      <c r="U33" s="336"/>
      <c r="V33" s="336"/>
      <c r="W33" s="337"/>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42"/>
      <c r="BG33" s="243"/>
      <c r="BH33" s="244"/>
      <c r="BI33" s="245"/>
      <c r="BJ33" s="303"/>
      <c r="BK33" s="304"/>
      <c r="BL33" s="304"/>
      <c r="BM33" s="304"/>
      <c r="BN33" s="305"/>
    </row>
    <row r="34" spans="2:66" ht="20.25" customHeight="1" x14ac:dyDescent="0.45">
      <c r="B34" s="307"/>
      <c r="C34" s="391"/>
      <c r="D34" s="394"/>
      <c r="E34" s="261"/>
      <c r="F34" s="393"/>
      <c r="G34" s="235"/>
      <c r="H34" s="236"/>
      <c r="I34" s="152"/>
      <c r="J34" s="153">
        <f>G33</f>
        <v>0</v>
      </c>
      <c r="K34" s="152"/>
      <c r="L34" s="153">
        <f>M33</f>
        <v>0</v>
      </c>
      <c r="M34" s="248"/>
      <c r="N34" s="249"/>
      <c r="O34" s="252"/>
      <c r="P34" s="253"/>
      <c r="Q34" s="253"/>
      <c r="R34" s="236"/>
      <c r="S34" s="335"/>
      <c r="T34" s="336"/>
      <c r="U34" s="336"/>
      <c r="V34" s="336"/>
      <c r="W34" s="337"/>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92">
        <f>IF($BI$3="４週",SUM(AA34:BB34),IF($BI$3="暦月",SUM(AA34:BE34),""))</f>
        <v>0</v>
      </c>
      <c r="BG34" s="293"/>
      <c r="BH34" s="294">
        <f>IF($BI$3="４週",BF34/4,IF($BI$3="暦月",(BF34/($BI$8/7)),""))</f>
        <v>0</v>
      </c>
      <c r="BI34" s="293"/>
      <c r="BJ34" s="289"/>
      <c r="BK34" s="290"/>
      <c r="BL34" s="290"/>
      <c r="BM34" s="290"/>
      <c r="BN34" s="291"/>
    </row>
    <row r="35" spans="2:66" ht="20.25" customHeight="1" x14ac:dyDescent="0.45">
      <c r="B35" s="306">
        <f>B33+1</f>
        <v>10</v>
      </c>
      <c r="C35" s="390"/>
      <c r="D35" s="392"/>
      <c r="E35" s="261"/>
      <c r="F35" s="393"/>
      <c r="G35" s="237"/>
      <c r="H35" s="238"/>
      <c r="I35" s="152"/>
      <c r="J35" s="153"/>
      <c r="K35" s="152"/>
      <c r="L35" s="153"/>
      <c r="M35" s="246"/>
      <c r="N35" s="247"/>
      <c r="O35" s="250"/>
      <c r="P35" s="251"/>
      <c r="Q35" s="251"/>
      <c r="R35" s="238"/>
      <c r="S35" s="335"/>
      <c r="T35" s="336"/>
      <c r="U35" s="336"/>
      <c r="V35" s="336"/>
      <c r="W35" s="337"/>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42"/>
      <c r="BG35" s="243"/>
      <c r="BH35" s="244"/>
      <c r="BI35" s="245"/>
      <c r="BJ35" s="303"/>
      <c r="BK35" s="304"/>
      <c r="BL35" s="304"/>
      <c r="BM35" s="304"/>
      <c r="BN35" s="305"/>
    </row>
    <row r="36" spans="2:66" ht="20.25" customHeight="1" x14ac:dyDescent="0.45">
      <c r="B36" s="307"/>
      <c r="C36" s="391"/>
      <c r="D36" s="394"/>
      <c r="E36" s="261"/>
      <c r="F36" s="393"/>
      <c r="G36" s="235"/>
      <c r="H36" s="236"/>
      <c r="I36" s="152"/>
      <c r="J36" s="153">
        <f>G35</f>
        <v>0</v>
      </c>
      <c r="K36" s="152"/>
      <c r="L36" s="153">
        <f>M35</f>
        <v>0</v>
      </c>
      <c r="M36" s="248"/>
      <c r="N36" s="249"/>
      <c r="O36" s="252"/>
      <c r="P36" s="253"/>
      <c r="Q36" s="253"/>
      <c r="R36" s="236"/>
      <c r="S36" s="335"/>
      <c r="T36" s="336"/>
      <c r="U36" s="336"/>
      <c r="V36" s="336"/>
      <c r="W36" s="337"/>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92">
        <f>IF($BI$3="４週",SUM(AA36:BB36),IF($BI$3="暦月",SUM(AA36:BE36),""))</f>
        <v>0</v>
      </c>
      <c r="BG36" s="293"/>
      <c r="BH36" s="294">
        <f>IF($BI$3="４週",BF36/4,IF($BI$3="暦月",(BF36/($BI$8/7)),""))</f>
        <v>0</v>
      </c>
      <c r="BI36" s="293"/>
      <c r="BJ36" s="289"/>
      <c r="BK36" s="290"/>
      <c r="BL36" s="290"/>
      <c r="BM36" s="290"/>
      <c r="BN36" s="291"/>
    </row>
    <row r="37" spans="2:66" ht="20.25" customHeight="1" x14ac:dyDescent="0.45">
      <c r="B37" s="306">
        <f>B35+1</f>
        <v>11</v>
      </c>
      <c r="C37" s="390"/>
      <c r="D37" s="392"/>
      <c r="E37" s="261"/>
      <c r="F37" s="393"/>
      <c r="G37" s="237"/>
      <c r="H37" s="238"/>
      <c r="I37" s="152"/>
      <c r="J37" s="153"/>
      <c r="K37" s="152"/>
      <c r="L37" s="153"/>
      <c r="M37" s="246"/>
      <c r="N37" s="247"/>
      <c r="O37" s="250"/>
      <c r="P37" s="251"/>
      <c r="Q37" s="251"/>
      <c r="R37" s="238"/>
      <c r="S37" s="335"/>
      <c r="T37" s="336"/>
      <c r="U37" s="336"/>
      <c r="V37" s="336"/>
      <c r="W37" s="337"/>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42"/>
      <c r="BG37" s="243"/>
      <c r="BH37" s="244"/>
      <c r="BI37" s="245"/>
      <c r="BJ37" s="303"/>
      <c r="BK37" s="304"/>
      <c r="BL37" s="304"/>
      <c r="BM37" s="304"/>
      <c r="BN37" s="305"/>
    </row>
    <row r="38" spans="2:66" ht="20.25" customHeight="1" x14ac:dyDescent="0.45">
      <c r="B38" s="307"/>
      <c r="C38" s="391"/>
      <c r="D38" s="394"/>
      <c r="E38" s="261"/>
      <c r="F38" s="393"/>
      <c r="G38" s="235"/>
      <c r="H38" s="236"/>
      <c r="I38" s="152"/>
      <c r="J38" s="153">
        <f>G37</f>
        <v>0</v>
      </c>
      <c r="K38" s="152"/>
      <c r="L38" s="153">
        <f>M37</f>
        <v>0</v>
      </c>
      <c r="M38" s="248"/>
      <c r="N38" s="249"/>
      <c r="O38" s="252"/>
      <c r="P38" s="253"/>
      <c r="Q38" s="253"/>
      <c r="R38" s="236"/>
      <c r="S38" s="335"/>
      <c r="T38" s="336"/>
      <c r="U38" s="336"/>
      <c r="V38" s="336"/>
      <c r="W38" s="337"/>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92">
        <f>IF($BI$3="４週",SUM(AA38:BB38),IF($BI$3="暦月",SUM(AA38:BE38),""))</f>
        <v>0</v>
      </c>
      <c r="BG38" s="293"/>
      <c r="BH38" s="294">
        <f>IF($BI$3="４週",BF38/4,IF($BI$3="暦月",(BF38/($BI$8/7)),""))</f>
        <v>0</v>
      </c>
      <c r="BI38" s="293"/>
      <c r="BJ38" s="289"/>
      <c r="BK38" s="290"/>
      <c r="BL38" s="290"/>
      <c r="BM38" s="290"/>
      <c r="BN38" s="291"/>
    </row>
    <row r="39" spans="2:66" ht="20.25" customHeight="1" x14ac:dyDescent="0.45">
      <c r="B39" s="306">
        <f>B37+1</f>
        <v>12</v>
      </c>
      <c r="C39" s="390"/>
      <c r="D39" s="392"/>
      <c r="E39" s="261"/>
      <c r="F39" s="393"/>
      <c r="G39" s="237"/>
      <c r="H39" s="238"/>
      <c r="I39" s="152"/>
      <c r="J39" s="153"/>
      <c r="K39" s="152"/>
      <c r="L39" s="153"/>
      <c r="M39" s="246"/>
      <c r="N39" s="247"/>
      <c r="O39" s="250"/>
      <c r="P39" s="251"/>
      <c r="Q39" s="251"/>
      <c r="R39" s="238"/>
      <c r="S39" s="335"/>
      <c r="T39" s="336"/>
      <c r="U39" s="336"/>
      <c r="V39" s="336"/>
      <c r="W39" s="337"/>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42"/>
      <c r="BG39" s="243"/>
      <c r="BH39" s="244"/>
      <c r="BI39" s="245"/>
      <c r="BJ39" s="303"/>
      <c r="BK39" s="304"/>
      <c r="BL39" s="304"/>
      <c r="BM39" s="304"/>
      <c r="BN39" s="305"/>
    </row>
    <row r="40" spans="2:66" ht="20.25" customHeight="1" x14ac:dyDescent="0.45">
      <c r="B40" s="307"/>
      <c r="C40" s="391"/>
      <c r="D40" s="394"/>
      <c r="E40" s="261"/>
      <c r="F40" s="393"/>
      <c r="G40" s="235"/>
      <c r="H40" s="236"/>
      <c r="I40" s="152"/>
      <c r="J40" s="153">
        <f>G39</f>
        <v>0</v>
      </c>
      <c r="K40" s="152"/>
      <c r="L40" s="153">
        <f>M39</f>
        <v>0</v>
      </c>
      <c r="M40" s="248"/>
      <c r="N40" s="249"/>
      <c r="O40" s="252"/>
      <c r="P40" s="253"/>
      <c r="Q40" s="253"/>
      <c r="R40" s="236"/>
      <c r="S40" s="335"/>
      <c r="T40" s="336"/>
      <c r="U40" s="336"/>
      <c r="V40" s="336"/>
      <c r="W40" s="337"/>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92">
        <f>IF($BI$3="４週",SUM(AA40:BB40),IF($BI$3="暦月",SUM(AA40:BE40),""))</f>
        <v>0</v>
      </c>
      <c r="BG40" s="293"/>
      <c r="BH40" s="294">
        <f>IF($BI$3="４週",BF40/4,IF($BI$3="暦月",(BF40/($BI$8/7)),""))</f>
        <v>0</v>
      </c>
      <c r="BI40" s="293"/>
      <c r="BJ40" s="289"/>
      <c r="BK40" s="290"/>
      <c r="BL40" s="290"/>
      <c r="BM40" s="290"/>
      <c r="BN40" s="291"/>
    </row>
    <row r="41" spans="2:66" ht="20.25" customHeight="1" x14ac:dyDescent="0.45">
      <c r="B41" s="306">
        <f>B39+1</f>
        <v>13</v>
      </c>
      <c r="C41" s="390"/>
      <c r="D41" s="392"/>
      <c r="E41" s="261"/>
      <c r="F41" s="393"/>
      <c r="G41" s="237"/>
      <c r="H41" s="238"/>
      <c r="I41" s="152"/>
      <c r="J41" s="153"/>
      <c r="K41" s="152"/>
      <c r="L41" s="153"/>
      <c r="M41" s="246"/>
      <c r="N41" s="247"/>
      <c r="O41" s="250"/>
      <c r="P41" s="251"/>
      <c r="Q41" s="251"/>
      <c r="R41" s="238"/>
      <c r="S41" s="335"/>
      <c r="T41" s="336"/>
      <c r="U41" s="336"/>
      <c r="V41" s="336"/>
      <c r="W41" s="337"/>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42"/>
      <c r="BG41" s="243"/>
      <c r="BH41" s="244"/>
      <c r="BI41" s="245"/>
      <c r="BJ41" s="303"/>
      <c r="BK41" s="304"/>
      <c r="BL41" s="304"/>
      <c r="BM41" s="304"/>
      <c r="BN41" s="305"/>
    </row>
    <row r="42" spans="2:66" ht="20.25" customHeight="1" x14ac:dyDescent="0.45">
      <c r="B42" s="307"/>
      <c r="C42" s="391"/>
      <c r="D42" s="394"/>
      <c r="E42" s="261"/>
      <c r="F42" s="393"/>
      <c r="G42" s="235"/>
      <c r="H42" s="236"/>
      <c r="I42" s="152"/>
      <c r="J42" s="153">
        <f>G41</f>
        <v>0</v>
      </c>
      <c r="K42" s="152"/>
      <c r="L42" s="153">
        <f>M41</f>
        <v>0</v>
      </c>
      <c r="M42" s="248"/>
      <c r="N42" s="249"/>
      <c r="O42" s="252"/>
      <c r="P42" s="253"/>
      <c r="Q42" s="253"/>
      <c r="R42" s="236"/>
      <c r="S42" s="335"/>
      <c r="T42" s="336"/>
      <c r="U42" s="336"/>
      <c r="V42" s="336"/>
      <c r="W42" s="337"/>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92">
        <f>IF($BI$3="４週",SUM(AA42:BB42),IF($BI$3="暦月",SUM(AA42:BE42),""))</f>
        <v>0</v>
      </c>
      <c r="BG42" s="293"/>
      <c r="BH42" s="294">
        <f>IF($BI$3="４週",BF42/4,IF($BI$3="暦月",(BF42/($BI$8/7)),""))</f>
        <v>0</v>
      </c>
      <c r="BI42" s="293"/>
      <c r="BJ42" s="289"/>
      <c r="BK42" s="290"/>
      <c r="BL42" s="290"/>
      <c r="BM42" s="290"/>
      <c r="BN42" s="291"/>
    </row>
    <row r="43" spans="2:66" ht="20.25" customHeight="1" x14ac:dyDescent="0.45">
      <c r="B43" s="306">
        <f>B41+1</f>
        <v>14</v>
      </c>
      <c r="C43" s="390"/>
      <c r="D43" s="392"/>
      <c r="E43" s="261"/>
      <c r="F43" s="393"/>
      <c r="G43" s="237"/>
      <c r="H43" s="238"/>
      <c r="I43" s="152"/>
      <c r="J43" s="153"/>
      <c r="K43" s="152"/>
      <c r="L43" s="153"/>
      <c r="M43" s="246"/>
      <c r="N43" s="247"/>
      <c r="O43" s="250"/>
      <c r="P43" s="251"/>
      <c r="Q43" s="251"/>
      <c r="R43" s="238"/>
      <c r="S43" s="335"/>
      <c r="T43" s="336"/>
      <c r="U43" s="336"/>
      <c r="V43" s="336"/>
      <c r="W43" s="337"/>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42"/>
      <c r="BG43" s="243"/>
      <c r="BH43" s="244"/>
      <c r="BI43" s="245"/>
      <c r="BJ43" s="303"/>
      <c r="BK43" s="304"/>
      <c r="BL43" s="304"/>
      <c r="BM43" s="304"/>
      <c r="BN43" s="305"/>
    </row>
    <row r="44" spans="2:66" ht="20.25" customHeight="1" x14ac:dyDescent="0.45">
      <c r="B44" s="307"/>
      <c r="C44" s="391"/>
      <c r="D44" s="394"/>
      <c r="E44" s="261"/>
      <c r="F44" s="393"/>
      <c r="G44" s="235"/>
      <c r="H44" s="236"/>
      <c r="I44" s="152"/>
      <c r="J44" s="153">
        <f>G43</f>
        <v>0</v>
      </c>
      <c r="K44" s="152"/>
      <c r="L44" s="153">
        <f>M43</f>
        <v>0</v>
      </c>
      <c r="M44" s="248"/>
      <c r="N44" s="249"/>
      <c r="O44" s="252"/>
      <c r="P44" s="253"/>
      <c r="Q44" s="253"/>
      <c r="R44" s="236"/>
      <c r="S44" s="335"/>
      <c r="T44" s="336"/>
      <c r="U44" s="336"/>
      <c r="V44" s="336"/>
      <c r="W44" s="337"/>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92">
        <f>IF($BI$3="４週",SUM(AA44:BB44),IF($BI$3="暦月",SUM(AA44:BE44),""))</f>
        <v>0</v>
      </c>
      <c r="BG44" s="293"/>
      <c r="BH44" s="294">
        <f>IF($BI$3="４週",BF44/4,IF($BI$3="暦月",(BF44/($BI$8/7)),""))</f>
        <v>0</v>
      </c>
      <c r="BI44" s="293"/>
      <c r="BJ44" s="289"/>
      <c r="BK44" s="290"/>
      <c r="BL44" s="290"/>
      <c r="BM44" s="290"/>
      <c r="BN44" s="291"/>
    </row>
    <row r="45" spans="2:66" ht="20.25" customHeight="1" x14ac:dyDescent="0.45">
      <c r="B45" s="306">
        <f>B43+1</f>
        <v>15</v>
      </c>
      <c r="C45" s="390"/>
      <c r="D45" s="392"/>
      <c r="E45" s="261"/>
      <c r="F45" s="393"/>
      <c r="G45" s="237"/>
      <c r="H45" s="238"/>
      <c r="I45" s="152"/>
      <c r="J45" s="153"/>
      <c r="K45" s="152"/>
      <c r="L45" s="153"/>
      <c r="M45" s="246"/>
      <c r="N45" s="247"/>
      <c r="O45" s="250"/>
      <c r="P45" s="251"/>
      <c r="Q45" s="251"/>
      <c r="R45" s="238"/>
      <c r="S45" s="335"/>
      <c r="T45" s="336"/>
      <c r="U45" s="336"/>
      <c r="V45" s="336"/>
      <c r="W45" s="337"/>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42"/>
      <c r="BG45" s="243"/>
      <c r="BH45" s="244"/>
      <c r="BI45" s="245"/>
      <c r="BJ45" s="303"/>
      <c r="BK45" s="304"/>
      <c r="BL45" s="304"/>
      <c r="BM45" s="304"/>
      <c r="BN45" s="305"/>
    </row>
    <row r="46" spans="2:66" ht="20.25" customHeight="1" x14ac:dyDescent="0.45">
      <c r="B46" s="307"/>
      <c r="C46" s="391"/>
      <c r="D46" s="394"/>
      <c r="E46" s="261"/>
      <c r="F46" s="393"/>
      <c r="G46" s="235"/>
      <c r="H46" s="236"/>
      <c r="I46" s="152"/>
      <c r="J46" s="153">
        <f>G45</f>
        <v>0</v>
      </c>
      <c r="K46" s="152"/>
      <c r="L46" s="153">
        <f>M45</f>
        <v>0</v>
      </c>
      <c r="M46" s="248"/>
      <c r="N46" s="249"/>
      <c r="O46" s="252"/>
      <c r="P46" s="253"/>
      <c r="Q46" s="253"/>
      <c r="R46" s="236"/>
      <c r="S46" s="335"/>
      <c r="T46" s="336"/>
      <c r="U46" s="336"/>
      <c r="V46" s="336"/>
      <c r="W46" s="337"/>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92">
        <f>IF($BI$3="４週",SUM(AA46:BB46),IF($BI$3="暦月",SUM(AA46:BE46),""))</f>
        <v>0</v>
      </c>
      <c r="BG46" s="293"/>
      <c r="BH46" s="294">
        <f>IF($BI$3="４週",BF46/4,IF($BI$3="暦月",(BF46/($BI$8/7)),""))</f>
        <v>0</v>
      </c>
      <c r="BI46" s="293"/>
      <c r="BJ46" s="289"/>
      <c r="BK46" s="290"/>
      <c r="BL46" s="290"/>
      <c r="BM46" s="290"/>
      <c r="BN46" s="291"/>
    </row>
    <row r="47" spans="2:66" ht="20.25" customHeight="1" x14ac:dyDescent="0.45">
      <c r="B47" s="306">
        <f>B45+1</f>
        <v>16</v>
      </c>
      <c r="C47" s="390"/>
      <c r="D47" s="392"/>
      <c r="E47" s="261"/>
      <c r="F47" s="393"/>
      <c r="G47" s="237"/>
      <c r="H47" s="238"/>
      <c r="I47" s="152"/>
      <c r="J47" s="153"/>
      <c r="K47" s="152"/>
      <c r="L47" s="153"/>
      <c r="M47" s="246"/>
      <c r="N47" s="247"/>
      <c r="O47" s="250"/>
      <c r="P47" s="251"/>
      <c r="Q47" s="251"/>
      <c r="R47" s="238"/>
      <c r="S47" s="335"/>
      <c r="T47" s="336"/>
      <c r="U47" s="336"/>
      <c r="V47" s="336"/>
      <c r="W47" s="337"/>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42"/>
      <c r="BG47" s="243"/>
      <c r="BH47" s="244"/>
      <c r="BI47" s="245"/>
      <c r="BJ47" s="303"/>
      <c r="BK47" s="304"/>
      <c r="BL47" s="304"/>
      <c r="BM47" s="304"/>
      <c r="BN47" s="305"/>
    </row>
    <row r="48" spans="2:66" ht="20.25" customHeight="1" x14ac:dyDescent="0.45">
      <c r="B48" s="307"/>
      <c r="C48" s="391"/>
      <c r="D48" s="394"/>
      <c r="E48" s="261"/>
      <c r="F48" s="393"/>
      <c r="G48" s="235"/>
      <c r="H48" s="236"/>
      <c r="I48" s="152"/>
      <c r="J48" s="153">
        <f>G47</f>
        <v>0</v>
      </c>
      <c r="K48" s="152"/>
      <c r="L48" s="153">
        <f>M47</f>
        <v>0</v>
      </c>
      <c r="M48" s="248"/>
      <c r="N48" s="249"/>
      <c r="O48" s="252"/>
      <c r="P48" s="253"/>
      <c r="Q48" s="253"/>
      <c r="R48" s="236"/>
      <c r="S48" s="335"/>
      <c r="T48" s="336"/>
      <c r="U48" s="336"/>
      <c r="V48" s="336"/>
      <c r="W48" s="337"/>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92">
        <f>IF($BI$3="４週",SUM(AA48:BB48),IF($BI$3="暦月",SUM(AA48:BE48),""))</f>
        <v>0</v>
      </c>
      <c r="BG48" s="293"/>
      <c r="BH48" s="294">
        <f>IF($BI$3="４週",BF48/4,IF($BI$3="暦月",(BF48/($BI$8/7)),""))</f>
        <v>0</v>
      </c>
      <c r="BI48" s="293"/>
      <c r="BJ48" s="289"/>
      <c r="BK48" s="290"/>
      <c r="BL48" s="290"/>
      <c r="BM48" s="290"/>
      <c r="BN48" s="291"/>
    </row>
    <row r="49" spans="2:66" ht="20.25" customHeight="1" x14ac:dyDescent="0.45">
      <c r="B49" s="306">
        <f>B47+1</f>
        <v>17</v>
      </c>
      <c r="C49" s="390"/>
      <c r="D49" s="392"/>
      <c r="E49" s="261"/>
      <c r="F49" s="393"/>
      <c r="G49" s="237"/>
      <c r="H49" s="238"/>
      <c r="I49" s="152"/>
      <c r="J49" s="153"/>
      <c r="K49" s="152"/>
      <c r="L49" s="153"/>
      <c r="M49" s="246"/>
      <c r="N49" s="247"/>
      <c r="O49" s="250"/>
      <c r="P49" s="251"/>
      <c r="Q49" s="251"/>
      <c r="R49" s="238"/>
      <c r="S49" s="335"/>
      <c r="T49" s="336"/>
      <c r="U49" s="336"/>
      <c r="V49" s="336"/>
      <c r="W49" s="337"/>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42"/>
      <c r="BG49" s="243"/>
      <c r="BH49" s="244"/>
      <c r="BI49" s="245"/>
      <c r="BJ49" s="303"/>
      <c r="BK49" s="304"/>
      <c r="BL49" s="304"/>
      <c r="BM49" s="304"/>
      <c r="BN49" s="305"/>
    </row>
    <row r="50" spans="2:66" ht="20.25" customHeight="1" x14ac:dyDescent="0.45">
      <c r="B50" s="307"/>
      <c r="C50" s="391"/>
      <c r="D50" s="394"/>
      <c r="E50" s="261"/>
      <c r="F50" s="393"/>
      <c r="G50" s="235"/>
      <c r="H50" s="236"/>
      <c r="I50" s="152"/>
      <c r="J50" s="153">
        <f>G49</f>
        <v>0</v>
      </c>
      <c r="K50" s="152"/>
      <c r="L50" s="153">
        <f>M49</f>
        <v>0</v>
      </c>
      <c r="M50" s="248"/>
      <c r="N50" s="249"/>
      <c r="O50" s="252"/>
      <c r="P50" s="253"/>
      <c r="Q50" s="253"/>
      <c r="R50" s="236"/>
      <c r="S50" s="335"/>
      <c r="T50" s="336"/>
      <c r="U50" s="336"/>
      <c r="V50" s="336"/>
      <c r="W50" s="337"/>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92">
        <f>IF($BI$3="４週",SUM(AA50:BB50),IF($BI$3="暦月",SUM(AA50:BE50),""))</f>
        <v>0</v>
      </c>
      <c r="BG50" s="293"/>
      <c r="BH50" s="294">
        <f>IF($BI$3="４週",BF50/4,IF($BI$3="暦月",(BF50/($BI$8/7)),""))</f>
        <v>0</v>
      </c>
      <c r="BI50" s="293"/>
      <c r="BJ50" s="289"/>
      <c r="BK50" s="290"/>
      <c r="BL50" s="290"/>
      <c r="BM50" s="290"/>
      <c r="BN50" s="291"/>
    </row>
    <row r="51" spans="2:66" ht="20.25" customHeight="1" x14ac:dyDescent="0.45">
      <c r="B51" s="306">
        <f>B49+1</f>
        <v>18</v>
      </c>
      <c r="C51" s="390"/>
      <c r="D51" s="392"/>
      <c r="E51" s="261"/>
      <c r="F51" s="393"/>
      <c r="G51" s="237"/>
      <c r="H51" s="238"/>
      <c r="I51" s="152"/>
      <c r="J51" s="153"/>
      <c r="K51" s="152"/>
      <c r="L51" s="153"/>
      <c r="M51" s="246"/>
      <c r="N51" s="247"/>
      <c r="O51" s="250"/>
      <c r="P51" s="251"/>
      <c r="Q51" s="251"/>
      <c r="R51" s="238"/>
      <c r="S51" s="335"/>
      <c r="T51" s="336"/>
      <c r="U51" s="336"/>
      <c r="V51" s="336"/>
      <c r="W51" s="337"/>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42"/>
      <c r="BG51" s="243"/>
      <c r="BH51" s="244"/>
      <c r="BI51" s="245"/>
      <c r="BJ51" s="303"/>
      <c r="BK51" s="304"/>
      <c r="BL51" s="304"/>
      <c r="BM51" s="304"/>
      <c r="BN51" s="305"/>
    </row>
    <row r="52" spans="2:66" ht="20.25" customHeight="1" x14ac:dyDescent="0.45">
      <c r="B52" s="307"/>
      <c r="C52" s="391"/>
      <c r="D52" s="394"/>
      <c r="E52" s="261"/>
      <c r="F52" s="393"/>
      <c r="G52" s="235"/>
      <c r="H52" s="236"/>
      <c r="I52" s="152"/>
      <c r="J52" s="153">
        <f>G51</f>
        <v>0</v>
      </c>
      <c r="K52" s="152"/>
      <c r="L52" s="153">
        <f>M51</f>
        <v>0</v>
      </c>
      <c r="M52" s="248"/>
      <c r="N52" s="249"/>
      <c r="O52" s="252"/>
      <c r="P52" s="253"/>
      <c r="Q52" s="253"/>
      <c r="R52" s="236"/>
      <c r="S52" s="335"/>
      <c r="T52" s="336"/>
      <c r="U52" s="336"/>
      <c r="V52" s="336"/>
      <c r="W52" s="337"/>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92">
        <f>IF($BI$3="４週",SUM(AA52:BB52),IF($BI$3="暦月",SUM(AA52:BE52),""))</f>
        <v>0</v>
      </c>
      <c r="BG52" s="293"/>
      <c r="BH52" s="294">
        <f>IF($BI$3="４週",BF52/4,IF($BI$3="暦月",(BF52/($BI$8/7)),""))</f>
        <v>0</v>
      </c>
      <c r="BI52" s="293"/>
      <c r="BJ52" s="289"/>
      <c r="BK52" s="290"/>
      <c r="BL52" s="290"/>
      <c r="BM52" s="290"/>
      <c r="BN52" s="291"/>
    </row>
    <row r="53" spans="2:66" ht="20.25" customHeight="1" x14ac:dyDescent="0.45">
      <c r="B53" s="306">
        <f>B51+1</f>
        <v>19</v>
      </c>
      <c r="C53" s="390"/>
      <c r="D53" s="392"/>
      <c r="E53" s="261"/>
      <c r="F53" s="393"/>
      <c r="G53" s="237"/>
      <c r="H53" s="238"/>
      <c r="I53" s="154"/>
      <c r="J53" s="155"/>
      <c r="K53" s="154"/>
      <c r="L53" s="155"/>
      <c r="M53" s="246"/>
      <c r="N53" s="247"/>
      <c r="O53" s="250"/>
      <c r="P53" s="251"/>
      <c r="Q53" s="251"/>
      <c r="R53" s="238"/>
      <c r="S53" s="335"/>
      <c r="T53" s="336"/>
      <c r="U53" s="336"/>
      <c r="V53" s="336"/>
      <c r="W53" s="337"/>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42"/>
      <c r="BG53" s="243"/>
      <c r="BH53" s="244"/>
      <c r="BI53" s="245"/>
      <c r="BJ53" s="303"/>
      <c r="BK53" s="304"/>
      <c r="BL53" s="304"/>
      <c r="BM53" s="304"/>
      <c r="BN53" s="305"/>
    </row>
    <row r="54" spans="2:66" ht="20.25" customHeight="1" x14ac:dyDescent="0.45">
      <c r="B54" s="307"/>
      <c r="C54" s="391"/>
      <c r="D54" s="394"/>
      <c r="E54" s="261"/>
      <c r="F54" s="393"/>
      <c r="G54" s="235"/>
      <c r="H54" s="236"/>
      <c r="I54" s="152"/>
      <c r="J54" s="153">
        <f>G53</f>
        <v>0</v>
      </c>
      <c r="K54" s="152"/>
      <c r="L54" s="153">
        <f>M53</f>
        <v>0</v>
      </c>
      <c r="M54" s="248"/>
      <c r="N54" s="249"/>
      <c r="O54" s="252"/>
      <c r="P54" s="253"/>
      <c r="Q54" s="253"/>
      <c r="R54" s="236"/>
      <c r="S54" s="335"/>
      <c r="T54" s="336"/>
      <c r="U54" s="336"/>
      <c r="V54" s="336"/>
      <c r="W54" s="337"/>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92">
        <f>IF($BI$3="４週",SUM(AA54:BB54),IF($BI$3="暦月",SUM(AA54:BE54),""))</f>
        <v>0</v>
      </c>
      <c r="BG54" s="293"/>
      <c r="BH54" s="294">
        <f>IF($BI$3="４週",BF54/4,IF($BI$3="暦月",(BF54/($BI$8/7)),""))</f>
        <v>0</v>
      </c>
      <c r="BI54" s="293"/>
      <c r="BJ54" s="289"/>
      <c r="BK54" s="290"/>
      <c r="BL54" s="290"/>
      <c r="BM54" s="290"/>
      <c r="BN54" s="291"/>
    </row>
    <row r="55" spans="2:66" ht="20.25" customHeight="1" x14ac:dyDescent="0.45">
      <c r="B55" s="306">
        <f>B53+1</f>
        <v>20</v>
      </c>
      <c r="C55" s="390"/>
      <c r="D55" s="392"/>
      <c r="E55" s="261"/>
      <c r="F55" s="393"/>
      <c r="G55" s="237"/>
      <c r="H55" s="238"/>
      <c r="I55" s="154"/>
      <c r="J55" s="155"/>
      <c r="K55" s="154"/>
      <c r="L55" s="155"/>
      <c r="M55" s="246"/>
      <c r="N55" s="247"/>
      <c r="O55" s="250"/>
      <c r="P55" s="251"/>
      <c r="Q55" s="251"/>
      <c r="R55" s="238"/>
      <c r="S55" s="335"/>
      <c r="T55" s="336"/>
      <c r="U55" s="336"/>
      <c r="V55" s="336"/>
      <c r="W55" s="337"/>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42"/>
      <c r="BG55" s="243"/>
      <c r="BH55" s="244"/>
      <c r="BI55" s="245"/>
      <c r="BJ55" s="303"/>
      <c r="BK55" s="304"/>
      <c r="BL55" s="304"/>
      <c r="BM55" s="304"/>
      <c r="BN55" s="305"/>
    </row>
    <row r="56" spans="2:66" ht="20.25" customHeight="1" x14ac:dyDescent="0.45">
      <c r="B56" s="307"/>
      <c r="C56" s="391"/>
      <c r="D56" s="394"/>
      <c r="E56" s="261"/>
      <c r="F56" s="393"/>
      <c r="G56" s="235"/>
      <c r="H56" s="236"/>
      <c r="I56" s="152"/>
      <c r="J56" s="153">
        <f>G55</f>
        <v>0</v>
      </c>
      <c r="K56" s="152"/>
      <c r="L56" s="153">
        <f>M55</f>
        <v>0</v>
      </c>
      <c r="M56" s="248"/>
      <c r="N56" s="249"/>
      <c r="O56" s="252"/>
      <c r="P56" s="253"/>
      <c r="Q56" s="253"/>
      <c r="R56" s="236"/>
      <c r="S56" s="335"/>
      <c r="T56" s="336"/>
      <c r="U56" s="336"/>
      <c r="V56" s="336"/>
      <c r="W56" s="337"/>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92">
        <f>IF($BI$3="４週",SUM(AA56:BB56),IF($BI$3="暦月",SUM(AA56:BE56),""))</f>
        <v>0</v>
      </c>
      <c r="BG56" s="293"/>
      <c r="BH56" s="294">
        <f>IF($BI$3="４週",BF56/4,IF($BI$3="暦月",(BF56/($BI$8/7)),""))</f>
        <v>0</v>
      </c>
      <c r="BI56" s="293"/>
      <c r="BJ56" s="289"/>
      <c r="BK56" s="290"/>
      <c r="BL56" s="290"/>
      <c r="BM56" s="290"/>
      <c r="BN56" s="291"/>
    </row>
    <row r="57" spans="2:66" ht="20.25" customHeight="1" x14ac:dyDescent="0.45">
      <c r="B57" s="306">
        <f>B55+1</f>
        <v>21</v>
      </c>
      <c r="C57" s="390"/>
      <c r="D57" s="392"/>
      <c r="E57" s="261"/>
      <c r="F57" s="393"/>
      <c r="G57" s="237"/>
      <c r="H57" s="238"/>
      <c r="I57" s="152"/>
      <c r="J57" s="153"/>
      <c r="K57" s="152"/>
      <c r="L57" s="153"/>
      <c r="M57" s="246"/>
      <c r="N57" s="247"/>
      <c r="O57" s="250"/>
      <c r="P57" s="251"/>
      <c r="Q57" s="251"/>
      <c r="R57" s="238"/>
      <c r="S57" s="335"/>
      <c r="T57" s="336"/>
      <c r="U57" s="336"/>
      <c r="V57" s="336"/>
      <c r="W57" s="337"/>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42"/>
      <c r="BG57" s="243"/>
      <c r="BH57" s="244"/>
      <c r="BI57" s="245"/>
      <c r="BJ57" s="303"/>
      <c r="BK57" s="304"/>
      <c r="BL57" s="304"/>
      <c r="BM57" s="304"/>
      <c r="BN57" s="305"/>
    </row>
    <row r="58" spans="2:66" ht="20.25" customHeight="1" x14ac:dyDescent="0.45">
      <c r="B58" s="307"/>
      <c r="C58" s="391"/>
      <c r="D58" s="394"/>
      <c r="E58" s="261"/>
      <c r="F58" s="393"/>
      <c r="G58" s="235"/>
      <c r="H58" s="236"/>
      <c r="I58" s="152"/>
      <c r="J58" s="153">
        <f>G57</f>
        <v>0</v>
      </c>
      <c r="K58" s="152"/>
      <c r="L58" s="153">
        <f>M57</f>
        <v>0</v>
      </c>
      <c r="M58" s="248"/>
      <c r="N58" s="249"/>
      <c r="O58" s="252"/>
      <c r="P58" s="253"/>
      <c r="Q58" s="253"/>
      <c r="R58" s="236"/>
      <c r="S58" s="335"/>
      <c r="T58" s="336"/>
      <c r="U58" s="336"/>
      <c r="V58" s="336"/>
      <c r="W58" s="337"/>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92">
        <f>IF($BI$3="４週",SUM(AA58:BB58),IF($BI$3="暦月",SUM(AA58:BE58),""))</f>
        <v>0</v>
      </c>
      <c r="BG58" s="293"/>
      <c r="BH58" s="294">
        <f>IF($BI$3="４週",BF58/4,IF($BI$3="暦月",(BF58/($BI$8/7)),""))</f>
        <v>0</v>
      </c>
      <c r="BI58" s="293"/>
      <c r="BJ58" s="289"/>
      <c r="BK58" s="290"/>
      <c r="BL58" s="290"/>
      <c r="BM58" s="290"/>
      <c r="BN58" s="291"/>
    </row>
    <row r="59" spans="2:66" ht="20.25" customHeight="1" x14ac:dyDescent="0.45">
      <c r="B59" s="306">
        <f>B57+1</f>
        <v>22</v>
      </c>
      <c r="C59" s="390"/>
      <c r="D59" s="392"/>
      <c r="E59" s="261"/>
      <c r="F59" s="393"/>
      <c r="G59" s="237"/>
      <c r="H59" s="238"/>
      <c r="I59" s="152"/>
      <c r="J59" s="153"/>
      <c r="K59" s="152"/>
      <c r="L59" s="153"/>
      <c r="M59" s="246"/>
      <c r="N59" s="247"/>
      <c r="O59" s="250"/>
      <c r="P59" s="251"/>
      <c r="Q59" s="251"/>
      <c r="R59" s="238"/>
      <c r="S59" s="335"/>
      <c r="T59" s="336"/>
      <c r="U59" s="336"/>
      <c r="V59" s="336"/>
      <c r="W59" s="337"/>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42"/>
      <c r="BG59" s="243"/>
      <c r="BH59" s="244"/>
      <c r="BI59" s="245"/>
      <c r="BJ59" s="303"/>
      <c r="BK59" s="304"/>
      <c r="BL59" s="304"/>
      <c r="BM59" s="304"/>
      <c r="BN59" s="305"/>
    </row>
    <row r="60" spans="2:66" ht="20.25" customHeight="1" x14ac:dyDescent="0.45">
      <c r="B60" s="307"/>
      <c r="C60" s="391"/>
      <c r="D60" s="394"/>
      <c r="E60" s="261"/>
      <c r="F60" s="393"/>
      <c r="G60" s="235"/>
      <c r="H60" s="236"/>
      <c r="I60" s="152"/>
      <c r="J60" s="153">
        <f>G59</f>
        <v>0</v>
      </c>
      <c r="K60" s="152"/>
      <c r="L60" s="153">
        <f>M59</f>
        <v>0</v>
      </c>
      <c r="M60" s="248"/>
      <c r="N60" s="249"/>
      <c r="O60" s="252"/>
      <c r="P60" s="253"/>
      <c r="Q60" s="253"/>
      <c r="R60" s="236"/>
      <c r="S60" s="335"/>
      <c r="T60" s="336"/>
      <c r="U60" s="336"/>
      <c r="V60" s="336"/>
      <c r="W60" s="337"/>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92">
        <f>IF($BI$3="４週",SUM(AA60:BB60),IF($BI$3="暦月",SUM(AA60:BE60),""))</f>
        <v>0</v>
      </c>
      <c r="BG60" s="293"/>
      <c r="BH60" s="294">
        <f>IF($BI$3="４週",BF60/4,IF($BI$3="暦月",(BF60/($BI$8/7)),""))</f>
        <v>0</v>
      </c>
      <c r="BI60" s="293"/>
      <c r="BJ60" s="289"/>
      <c r="BK60" s="290"/>
      <c r="BL60" s="290"/>
      <c r="BM60" s="290"/>
      <c r="BN60" s="291"/>
    </row>
    <row r="61" spans="2:66" ht="20.25" customHeight="1" x14ac:dyDescent="0.45">
      <c r="B61" s="306">
        <f>B59+1</f>
        <v>23</v>
      </c>
      <c r="C61" s="390"/>
      <c r="D61" s="392"/>
      <c r="E61" s="261"/>
      <c r="F61" s="393"/>
      <c r="G61" s="237"/>
      <c r="H61" s="238"/>
      <c r="I61" s="152"/>
      <c r="J61" s="153"/>
      <c r="K61" s="152"/>
      <c r="L61" s="153"/>
      <c r="M61" s="246"/>
      <c r="N61" s="247"/>
      <c r="O61" s="250"/>
      <c r="P61" s="251"/>
      <c r="Q61" s="251"/>
      <c r="R61" s="238"/>
      <c r="S61" s="335"/>
      <c r="T61" s="336"/>
      <c r="U61" s="336"/>
      <c r="V61" s="336"/>
      <c r="W61" s="337"/>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42"/>
      <c r="BG61" s="243"/>
      <c r="BH61" s="244"/>
      <c r="BI61" s="245"/>
      <c r="BJ61" s="303"/>
      <c r="BK61" s="304"/>
      <c r="BL61" s="304"/>
      <c r="BM61" s="304"/>
      <c r="BN61" s="305"/>
    </row>
    <row r="62" spans="2:66" ht="20.25" customHeight="1" x14ac:dyDescent="0.45">
      <c r="B62" s="307"/>
      <c r="C62" s="391"/>
      <c r="D62" s="394"/>
      <c r="E62" s="261"/>
      <c r="F62" s="393"/>
      <c r="G62" s="235"/>
      <c r="H62" s="236"/>
      <c r="I62" s="152"/>
      <c r="J62" s="153">
        <f>G61</f>
        <v>0</v>
      </c>
      <c r="K62" s="152"/>
      <c r="L62" s="153">
        <f>M61</f>
        <v>0</v>
      </c>
      <c r="M62" s="248"/>
      <c r="N62" s="249"/>
      <c r="O62" s="252"/>
      <c r="P62" s="253"/>
      <c r="Q62" s="253"/>
      <c r="R62" s="236"/>
      <c r="S62" s="335"/>
      <c r="T62" s="336"/>
      <c r="U62" s="336"/>
      <c r="V62" s="336"/>
      <c r="W62" s="337"/>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92">
        <f>IF($BI$3="４週",SUM(AA62:BB62),IF($BI$3="暦月",SUM(AA62:BE62),""))</f>
        <v>0</v>
      </c>
      <c r="BG62" s="293"/>
      <c r="BH62" s="294">
        <f>IF($BI$3="４週",BF62/4,IF($BI$3="暦月",(BF62/($BI$8/7)),""))</f>
        <v>0</v>
      </c>
      <c r="BI62" s="293"/>
      <c r="BJ62" s="289"/>
      <c r="BK62" s="290"/>
      <c r="BL62" s="290"/>
      <c r="BM62" s="290"/>
      <c r="BN62" s="291"/>
    </row>
    <row r="63" spans="2:66" ht="20.25" customHeight="1" x14ac:dyDescent="0.45">
      <c r="B63" s="306">
        <f>B61+1</f>
        <v>24</v>
      </c>
      <c r="C63" s="390"/>
      <c r="D63" s="392"/>
      <c r="E63" s="261"/>
      <c r="F63" s="393"/>
      <c r="G63" s="237"/>
      <c r="H63" s="238"/>
      <c r="I63" s="152"/>
      <c r="J63" s="153"/>
      <c r="K63" s="152"/>
      <c r="L63" s="153"/>
      <c r="M63" s="246"/>
      <c r="N63" s="247"/>
      <c r="O63" s="250"/>
      <c r="P63" s="251"/>
      <c r="Q63" s="251"/>
      <c r="R63" s="238"/>
      <c r="S63" s="335"/>
      <c r="T63" s="336"/>
      <c r="U63" s="336"/>
      <c r="V63" s="336"/>
      <c r="W63" s="337"/>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42"/>
      <c r="BG63" s="243"/>
      <c r="BH63" s="244"/>
      <c r="BI63" s="245"/>
      <c r="BJ63" s="303"/>
      <c r="BK63" s="304"/>
      <c r="BL63" s="304"/>
      <c r="BM63" s="304"/>
      <c r="BN63" s="305"/>
    </row>
    <row r="64" spans="2:66" ht="20.25" customHeight="1" x14ac:dyDescent="0.45">
      <c r="B64" s="307"/>
      <c r="C64" s="391"/>
      <c r="D64" s="394"/>
      <c r="E64" s="261"/>
      <c r="F64" s="393"/>
      <c r="G64" s="235"/>
      <c r="H64" s="236"/>
      <c r="I64" s="152"/>
      <c r="J64" s="153">
        <f>G63</f>
        <v>0</v>
      </c>
      <c r="K64" s="152"/>
      <c r="L64" s="153">
        <f>M63</f>
        <v>0</v>
      </c>
      <c r="M64" s="248"/>
      <c r="N64" s="249"/>
      <c r="O64" s="252"/>
      <c r="P64" s="253"/>
      <c r="Q64" s="253"/>
      <c r="R64" s="236"/>
      <c r="S64" s="335"/>
      <c r="T64" s="336"/>
      <c r="U64" s="336"/>
      <c r="V64" s="336"/>
      <c r="W64" s="337"/>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92">
        <f>IF($BI$3="４週",SUM(AA64:BB64),IF($BI$3="暦月",SUM(AA64:BE64),""))</f>
        <v>0</v>
      </c>
      <c r="BG64" s="293"/>
      <c r="BH64" s="294">
        <f>IF($BI$3="４週",BF64/4,IF($BI$3="暦月",(BF64/($BI$8/7)),""))</f>
        <v>0</v>
      </c>
      <c r="BI64" s="293"/>
      <c r="BJ64" s="289"/>
      <c r="BK64" s="290"/>
      <c r="BL64" s="290"/>
      <c r="BM64" s="290"/>
      <c r="BN64" s="291"/>
    </row>
    <row r="65" spans="2:66" ht="20.25" customHeight="1" x14ac:dyDescent="0.45">
      <c r="B65" s="306">
        <f>B63+1</f>
        <v>25</v>
      </c>
      <c r="C65" s="390"/>
      <c r="D65" s="392"/>
      <c r="E65" s="261"/>
      <c r="F65" s="393"/>
      <c r="G65" s="237"/>
      <c r="H65" s="238"/>
      <c r="I65" s="152"/>
      <c r="J65" s="153"/>
      <c r="K65" s="152"/>
      <c r="L65" s="153"/>
      <c r="M65" s="246"/>
      <c r="N65" s="247"/>
      <c r="O65" s="250"/>
      <c r="P65" s="251"/>
      <c r="Q65" s="251"/>
      <c r="R65" s="238"/>
      <c r="S65" s="335"/>
      <c r="T65" s="336"/>
      <c r="U65" s="336"/>
      <c r="V65" s="336"/>
      <c r="W65" s="337"/>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42"/>
      <c r="BG65" s="243"/>
      <c r="BH65" s="244"/>
      <c r="BI65" s="245"/>
      <c r="BJ65" s="303"/>
      <c r="BK65" s="304"/>
      <c r="BL65" s="304"/>
      <c r="BM65" s="304"/>
      <c r="BN65" s="305"/>
    </row>
    <row r="66" spans="2:66" ht="20.25" customHeight="1" x14ac:dyDescent="0.45">
      <c r="B66" s="307"/>
      <c r="C66" s="391"/>
      <c r="D66" s="394"/>
      <c r="E66" s="261"/>
      <c r="F66" s="393"/>
      <c r="G66" s="235"/>
      <c r="H66" s="236"/>
      <c r="I66" s="152"/>
      <c r="J66" s="153">
        <f>G65</f>
        <v>0</v>
      </c>
      <c r="K66" s="152"/>
      <c r="L66" s="153">
        <f>M65</f>
        <v>0</v>
      </c>
      <c r="M66" s="248"/>
      <c r="N66" s="249"/>
      <c r="O66" s="252"/>
      <c r="P66" s="253"/>
      <c r="Q66" s="253"/>
      <c r="R66" s="236"/>
      <c r="S66" s="335"/>
      <c r="T66" s="336"/>
      <c r="U66" s="336"/>
      <c r="V66" s="336"/>
      <c r="W66" s="337"/>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92">
        <f>IF($BI$3="４週",SUM(AA66:BB66),IF($BI$3="暦月",SUM(AA66:BE66),""))</f>
        <v>0</v>
      </c>
      <c r="BG66" s="293"/>
      <c r="BH66" s="294">
        <f>IF($BI$3="４週",BF66/4,IF($BI$3="暦月",(BF66/($BI$8/7)),""))</f>
        <v>0</v>
      </c>
      <c r="BI66" s="293"/>
      <c r="BJ66" s="289"/>
      <c r="BK66" s="290"/>
      <c r="BL66" s="290"/>
      <c r="BM66" s="290"/>
      <c r="BN66" s="291"/>
    </row>
    <row r="67" spans="2:66" ht="20.25" customHeight="1" x14ac:dyDescent="0.45">
      <c r="B67" s="306">
        <f>B65+1</f>
        <v>26</v>
      </c>
      <c r="C67" s="390"/>
      <c r="D67" s="392"/>
      <c r="E67" s="261"/>
      <c r="F67" s="393"/>
      <c r="G67" s="237"/>
      <c r="H67" s="238"/>
      <c r="I67" s="152"/>
      <c r="J67" s="153"/>
      <c r="K67" s="152"/>
      <c r="L67" s="153"/>
      <c r="M67" s="246"/>
      <c r="N67" s="247"/>
      <c r="O67" s="250"/>
      <c r="P67" s="251"/>
      <c r="Q67" s="251"/>
      <c r="R67" s="238"/>
      <c r="S67" s="335"/>
      <c r="T67" s="336"/>
      <c r="U67" s="336"/>
      <c r="V67" s="336"/>
      <c r="W67" s="337"/>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42"/>
      <c r="BG67" s="243"/>
      <c r="BH67" s="244"/>
      <c r="BI67" s="245"/>
      <c r="BJ67" s="303"/>
      <c r="BK67" s="304"/>
      <c r="BL67" s="304"/>
      <c r="BM67" s="304"/>
      <c r="BN67" s="305"/>
    </row>
    <row r="68" spans="2:66" ht="20.25" customHeight="1" x14ac:dyDescent="0.45">
      <c r="B68" s="307"/>
      <c r="C68" s="391"/>
      <c r="D68" s="394"/>
      <c r="E68" s="261"/>
      <c r="F68" s="393"/>
      <c r="G68" s="235"/>
      <c r="H68" s="236"/>
      <c r="I68" s="152"/>
      <c r="J68" s="153">
        <f>G67</f>
        <v>0</v>
      </c>
      <c r="K68" s="152"/>
      <c r="L68" s="153">
        <f>M67</f>
        <v>0</v>
      </c>
      <c r="M68" s="248"/>
      <c r="N68" s="249"/>
      <c r="O68" s="252"/>
      <c r="P68" s="253"/>
      <c r="Q68" s="253"/>
      <c r="R68" s="236"/>
      <c r="S68" s="335"/>
      <c r="T68" s="336"/>
      <c r="U68" s="336"/>
      <c r="V68" s="336"/>
      <c r="W68" s="337"/>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92">
        <f>IF($BI$3="４週",SUM(AA68:BB68),IF($BI$3="暦月",SUM(AA68:BE68),""))</f>
        <v>0</v>
      </c>
      <c r="BG68" s="293"/>
      <c r="BH68" s="294">
        <f>IF($BI$3="４週",BF68/4,IF($BI$3="暦月",(BF68/($BI$8/7)),""))</f>
        <v>0</v>
      </c>
      <c r="BI68" s="293"/>
      <c r="BJ68" s="289"/>
      <c r="BK68" s="290"/>
      <c r="BL68" s="290"/>
      <c r="BM68" s="290"/>
      <c r="BN68" s="291"/>
    </row>
    <row r="69" spans="2:66" ht="20.25" customHeight="1" x14ac:dyDescent="0.45">
      <c r="B69" s="306">
        <f>B67+1</f>
        <v>27</v>
      </c>
      <c r="C69" s="390"/>
      <c r="D69" s="392"/>
      <c r="E69" s="261"/>
      <c r="F69" s="393"/>
      <c r="G69" s="237"/>
      <c r="H69" s="238"/>
      <c r="I69" s="152"/>
      <c r="J69" s="153"/>
      <c r="K69" s="152"/>
      <c r="L69" s="153"/>
      <c r="M69" s="246"/>
      <c r="N69" s="247"/>
      <c r="O69" s="250"/>
      <c r="P69" s="251"/>
      <c r="Q69" s="251"/>
      <c r="R69" s="238"/>
      <c r="S69" s="335"/>
      <c r="T69" s="336"/>
      <c r="U69" s="336"/>
      <c r="V69" s="336"/>
      <c r="W69" s="337"/>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42"/>
      <c r="BG69" s="243"/>
      <c r="BH69" s="244"/>
      <c r="BI69" s="245"/>
      <c r="BJ69" s="303"/>
      <c r="BK69" s="304"/>
      <c r="BL69" s="304"/>
      <c r="BM69" s="304"/>
      <c r="BN69" s="305"/>
    </row>
    <row r="70" spans="2:66" ht="20.25" customHeight="1" x14ac:dyDescent="0.45">
      <c r="B70" s="307"/>
      <c r="C70" s="391"/>
      <c r="D70" s="394"/>
      <c r="E70" s="261"/>
      <c r="F70" s="393"/>
      <c r="G70" s="235"/>
      <c r="H70" s="236"/>
      <c r="I70" s="152"/>
      <c r="J70" s="153">
        <f>G69</f>
        <v>0</v>
      </c>
      <c r="K70" s="152"/>
      <c r="L70" s="153">
        <f>M69</f>
        <v>0</v>
      </c>
      <c r="M70" s="248"/>
      <c r="N70" s="249"/>
      <c r="O70" s="252"/>
      <c r="P70" s="253"/>
      <c r="Q70" s="253"/>
      <c r="R70" s="236"/>
      <c r="S70" s="335"/>
      <c r="T70" s="336"/>
      <c r="U70" s="336"/>
      <c r="V70" s="336"/>
      <c r="W70" s="337"/>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92">
        <f>IF($BI$3="４週",SUM(AA70:BB70),IF($BI$3="暦月",SUM(AA70:BE70),""))</f>
        <v>0</v>
      </c>
      <c r="BG70" s="293"/>
      <c r="BH70" s="294">
        <f>IF($BI$3="４週",BF70/4,IF($BI$3="暦月",(BF70/($BI$8/7)),""))</f>
        <v>0</v>
      </c>
      <c r="BI70" s="293"/>
      <c r="BJ70" s="289"/>
      <c r="BK70" s="290"/>
      <c r="BL70" s="290"/>
      <c r="BM70" s="290"/>
      <c r="BN70" s="291"/>
    </row>
    <row r="71" spans="2:66" ht="20.25" customHeight="1" x14ac:dyDescent="0.45">
      <c r="B71" s="306">
        <f>B69+1</f>
        <v>28</v>
      </c>
      <c r="C71" s="390"/>
      <c r="D71" s="392"/>
      <c r="E71" s="261"/>
      <c r="F71" s="393"/>
      <c r="G71" s="237"/>
      <c r="H71" s="238"/>
      <c r="I71" s="152"/>
      <c r="J71" s="153"/>
      <c r="K71" s="152"/>
      <c r="L71" s="153"/>
      <c r="M71" s="246"/>
      <c r="N71" s="247"/>
      <c r="O71" s="250"/>
      <c r="P71" s="251"/>
      <c r="Q71" s="251"/>
      <c r="R71" s="238"/>
      <c r="S71" s="335"/>
      <c r="T71" s="336"/>
      <c r="U71" s="336"/>
      <c r="V71" s="336"/>
      <c r="W71" s="337"/>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42"/>
      <c r="BG71" s="243"/>
      <c r="BH71" s="244"/>
      <c r="BI71" s="245"/>
      <c r="BJ71" s="303"/>
      <c r="BK71" s="304"/>
      <c r="BL71" s="304"/>
      <c r="BM71" s="304"/>
      <c r="BN71" s="305"/>
    </row>
    <row r="72" spans="2:66" ht="20.25" customHeight="1" x14ac:dyDescent="0.45">
      <c r="B72" s="307"/>
      <c r="C72" s="391"/>
      <c r="D72" s="394"/>
      <c r="E72" s="261"/>
      <c r="F72" s="393"/>
      <c r="G72" s="235"/>
      <c r="H72" s="236"/>
      <c r="I72" s="152"/>
      <c r="J72" s="153">
        <f>G71</f>
        <v>0</v>
      </c>
      <c r="K72" s="152"/>
      <c r="L72" s="153">
        <f>M71</f>
        <v>0</v>
      </c>
      <c r="M72" s="248"/>
      <c r="N72" s="249"/>
      <c r="O72" s="252"/>
      <c r="P72" s="253"/>
      <c r="Q72" s="253"/>
      <c r="R72" s="236"/>
      <c r="S72" s="335"/>
      <c r="T72" s="336"/>
      <c r="U72" s="336"/>
      <c r="V72" s="336"/>
      <c r="W72" s="337"/>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92">
        <f>IF($BI$3="４週",SUM(AA72:BB72),IF($BI$3="暦月",SUM(AA72:BE72),""))</f>
        <v>0</v>
      </c>
      <c r="BG72" s="293"/>
      <c r="BH72" s="294">
        <f>IF($BI$3="４週",BF72/4,IF($BI$3="暦月",(BF72/($BI$8/7)),""))</f>
        <v>0</v>
      </c>
      <c r="BI72" s="293"/>
      <c r="BJ72" s="289"/>
      <c r="BK72" s="290"/>
      <c r="BL72" s="290"/>
      <c r="BM72" s="290"/>
      <c r="BN72" s="291"/>
    </row>
    <row r="73" spans="2:66" ht="20.25" customHeight="1" x14ac:dyDescent="0.45">
      <c r="B73" s="306">
        <f>B71+1</f>
        <v>29</v>
      </c>
      <c r="C73" s="390"/>
      <c r="D73" s="392"/>
      <c r="E73" s="261"/>
      <c r="F73" s="393"/>
      <c r="G73" s="237"/>
      <c r="H73" s="238"/>
      <c r="I73" s="152"/>
      <c r="J73" s="153"/>
      <c r="K73" s="152"/>
      <c r="L73" s="153"/>
      <c r="M73" s="246"/>
      <c r="N73" s="247"/>
      <c r="O73" s="250"/>
      <c r="P73" s="251"/>
      <c r="Q73" s="251"/>
      <c r="R73" s="238"/>
      <c r="S73" s="335"/>
      <c r="T73" s="336"/>
      <c r="U73" s="336"/>
      <c r="V73" s="336"/>
      <c r="W73" s="337"/>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42"/>
      <c r="BG73" s="243"/>
      <c r="BH73" s="244"/>
      <c r="BI73" s="245"/>
      <c r="BJ73" s="303"/>
      <c r="BK73" s="304"/>
      <c r="BL73" s="304"/>
      <c r="BM73" s="304"/>
      <c r="BN73" s="305"/>
    </row>
    <row r="74" spans="2:66" ht="20.25" customHeight="1" x14ac:dyDescent="0.45">
      <c r="B74" s="307"/>
      <c r="C74" s="391"/>
      <c r="D74" s="394"/>
      <c r="E74" s="261"/>
      <c r="F74" s="393"/>
      <c r="G74" s="341"/>
      <c r="H74" s="342"/>
      <c r="I74" s="196"/>
      <c r="J74" s="197">
        <f>G73</f>
        <v>0</v>
      </c>
      <c r="K74" s="196"/>
      <c r="L74" s="197">
        <f>M73</f>
        <v>0</v>
      </c>
      <c r="M74" s="343"/>
      <c r="N74" s="344"/>
      <c r="O74" s="345"/>
      <c r="P74" s="346"/>
      <c r="Q74" s="346"/>
      <c r="R74" s="342"/>
      <c r="S74" s="335"/>
      <c r="T74" s="336"/>
      <c r="U74" s="336"/>
      <c r="V74" s="336"/>
      <c r="W74" s="337"/>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369">
        <f>IF($BI$3="４週",SUM(AA74:BB74),IF($BI$3="暦月",SUM(AA74:BE74),""))</f>
        <v>0</v>
      </c>
      <c r="BG74" s="370"/>
      <c r="BH74" s="371">
        <f>IF($BI$3="４週",BF74/4,IF($BI$3="暦月",(BF74/($BI$8/7)),""))</f>
        <v>0</v>
      </c>
      <c r="BI74" s="370"/>
      <c r="BJ74" s="366"/>
      <c r="BK74" s="367"/>
      <c r="BL74" s="367"/>
      <c r="BM74" s="367"/>
      <c r="BN74" s="368"/>
    </row>
    <row r="75" spans="2:66" ht="20.25" customHeight="1" x14ac:dyDescent="0.45">
      <c r="B75" s="306">
        <f>B73+1</f>
        <v>30</v>
      </c>
      <c r="C75" s="390"/>
      <c r="D75" s="392"/>
      <c r="E75" s="261"/>
      <c r="F75" s="393"/>
      <c r="G75" s="237"/>
      <c r="H75" s="238"/>
      <c r="I75" s="152"/>
      <c r="J75" s="153"/>
      <c r="K75" s="152"/>
      <c r="L75" s="153"/>
      <c r="M75" s="246"/>
      <c r="N75" s="247"/>
      <c r="O75" s="250"/>
      <c r="P75" s="251"/>
      <c r="Q75" s="251"/>
      <c r="R75" s="238"/>
      <c r="S75" s="335"/>
      <c r="T75" s="336"/>
      <c r="U75" s="336"/>
      <c r="V75" s="336"/>
      <c r="W75" s="337"/>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42"/>
      <c r="BG75" s="243"/>
      <c r="BH75" s="244"/>
      <c r="BI75" s="245"/>
      <c r="BJ75" s="303"/>
      <c r="BK75" s="304"/>
      <c r="BL75" s="304"/>
      <c r="BM75" s="304"/>
      <c r="BN75" s="305"/>
    </row>
    <row r="76" spans="2:66" ht="20.25" customHeight="1" x14ac:dyDescent="0.45">
      <c r="B76" s="307"/>
      <c r="C76" s="391"/>
      <c r="D76" s="394"/>
      <c r="E76" s="261"/>
      <c r="F76" s="393"/>
      <c r="G76" s="341"/>
      <c r="H76" s="342"/>
      <c r="I76" s="196"/>
      <c r="J76" s="197">
        <f>G75</f>
        <v>0</v>
      </c>
      <c r="K76" s="196"/>
      <c r="L76" s="197">
        <f>M75</f>
        <v>0</v>
      </c>
      <c r="M76" s="343"/>
      <c r="N76" s="344"/>
      <c r="O76" s="345"/>
      <c r="P76" s="346"/>
      <c r="Q76" s="346"/>
      <c r="R76" s="342"/>
      <c r="S76" s="335"/>
      <c r="T76" s="336"/>
      <c r="U76" s="336"/>
      <c r="V76" s="336"/>
      <c r="W76" s="337"/>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369">
        <f>IF($BI$3="４週",SUM(AA76:BB76),IF($BI$3="暦月",SUM(AA76:BE76),""))</f>
        <v>0</v>
      </c>
      <c r="BG76" s="370"/>
      <c r="BH76" s="371">
        <f>IF($BI$3="４週",BF76/4,IF($BI$3="暦月",(BF76/($BI$8/7)),""))</f>
        <v>0</v>
      </c>
      <c r="BI76" s="370"/>
      <c r="BJ76" s="366"/>
      <c r="BK76" s="367"/>
      <c r="BL76" s="367"/>
      <c r="BM76" s="367"/>
      <c r="BN76" s="368"/>
    </row>
    <row r="77" spans="2:66" ht="20.25" customHeight="1" x14ac:dyDescent="0.45">
      <c r="B77" s="306">
        <f>B75+1</f>
        <v>31</v>
      </c>
      <c r="C77" s="390"/>
      <c r="D77" s="392"/>
      <c r="E77" s="261"/>
      <c r="F77" s="393"/>
      <c r="G77" s="237"/>
      <c r="H77" s="238"/>
      <c r="I77" s="152"/>
      <c r="J77" s="153"/>
      <c r="K77" s="152"/>
      <c r="L77" s="153"/>
      <c r="M77" s="246"/>
      <c r="N77" s="247"/>
      <c r="O77" s="250"/>
      <c r="P77" s="251"/>
      <c r="Q77" s="251"/>
      <c r="R77" s="238"/>
      <c r="S77" s="335"/>
      <c r="T77" s="336"/>
      <c r="U77" s="336"/>
      <c r="V77" s="336"/>
      <c r="W77" s="337"/>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42"/>
      <c r="BG77" s="243"/>
      <c r="BH77" s="244"/>
      <c r="BI77" s="245"/>
      <c r="BJ77" s="303"/>
      <c r="BK77" s="304"/>
      <c r="BL77" s="304"/>
      <c r="BM77" s="304"/>
      <c r="BN77" s="305"/>
    </row>
    <row r="78" spans="2:66" ht="20.25" customHeight="1" x14ac:dyDescent="0.45">
      <c r="B78" s="307"/>
      <c r="C78" s="391"/>
      <c r="D78" s="394"/>
      <c r="E78" s="261"/>
      <c r="F78" s="393"/>
      <c r="G78" s="341"/>
      <c r="H78" s="342"/>
      <c r="I78" s="196"/>
      <c r="J78" s="197">
        <f>G77</f>
        <v>0</v>
      </c>
      <c r="K78" s="196"/>
      <c r="L78" s="197">
        <f>M77</f>
        <v>0</v>
      </c>
      <c r="M78" s="343"/>
      <c r="N78" s="344"/>
      <c r="O78" s="345"/>
      <c r="P78" s="346"/>
      <c r="Q78" s="346"/>
      <c r="R78" s="342"/>
      <c r="S78" s="335"/>
      <c r="T78" s="336"/>
      <c r="U78" s="336"/>
      <c r="V78" s="336"/>
      <c r="W78" s="337"/>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369">
        <f>IF($BI$3="４週",SUM(AA78:BB78),IF($BI$3="暦月",SUM(AA78:BE78),""))</f>
        <v>0</v>
      </c>
      <c r="BG78" s="370"/>
      <c r="BH78" s="371">
        <f>IF($BI$3="４週",BF78/4,IF($BI$3="暦月",(BF78/($BI$8/7)),""))</f>
        <v>0</v>
      </c>
      <c r="BI78" s="370"/>
      <c r="BJ78" s="366"/>
      <c r="BK78" s="367"/>
      <c r="BL78" s="367"/>
      <c r="BM78" s="367"/>
      <c r="BN78" s="368"/>
    </row>
    <row r="79" spans="2:66" ht="20.25" customHeight="1" x14ac:dyDescent="0.45">
      <c r="B79" s="306">
        <f>B77+1</f>
        <v>32</v>
      </c>
      <c r="C79" s="390"/>
      <c r="D79" s="392"/>
      <c r="E79" s="261"/>
      <c r="F79" s="393"/>
      <c r="G79" s="237"/>
      <c r="H79" s="238"/>
      <c r="I79" s="152"/>
      <c r="J79" s="153"/>
      <c r="K79" s="152"/>
      <c r="L79" s="153"/>
      <c r="M79" s="246"/>
      <c r="N79" s="247"/>
      <c r="O79" s="250"/>
      <c r="P79" s="251"/>
      <c r="Q79" s="251"/>
      <c r="R79" s="238"/>
      <c r="S79" s="335"/>
      <c r="T79" s="336"/>
      <c r="U79" s="336"/>
      <c r="V79" s="336"/>
      <c r="W79" s="337"/>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42"/>
      <c r="BG79" s="243"/>
      <c r="BH79" s="244"/>
      <c r="BI79" s="245"/>
      <c r="BJ79" s="303"/>
      <c r="BK79" s="304"/>
      <c r="BL79" s="304"/>
      <c r="BM79" s="304"/>
      <c r="BN79" s="305"/>
    </row>
    <row r="80" spans="2:66" ht="20.25" customHeight="1" x14ac:dyDescent="0.45">
      <c r="B80" s="307"/>
      <c r="C80" s="391"/>
      <c r="D80" s="394"/>
      <c r="E80" s="261"/>
      <c r="F80" s="393"/>
      <c r="G80" s="341"/>
      <c r="H80" s="342"/>
      <c r="I80" s="196"/>
      <c r="J80" s="197">
        <f>G79</f>
        <v>0</v>
      </c>
      <c r="K80" s="196"/>
      <c r="L80" s="197">
        <f>M79</f>
        <v>0</v>
      </c>
      <c r="M80" s="343"/>
      <c r="N80" s="344"/>
      <c r="O80" s="345"/>
      <c r="P80" s="346"/>
      <c r="Q80" s="346"/>
      <c r="R80" s="342"/>
      <c r="S80" s="335"/>
      <c r="T80" s="336"/>
      <c r="U80" s="336"/>
      <c r="V80" s="336"/>
      <c r="W80" s="337"/>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369">
        <f>IF($BI$3="４週",SUM(AA80:BB80),IF($BI$3="暦月",SUM(AA80:BE80),""))</f>
        <v>0</v>
      </c>
      <c r="BG80" s="370"/>
      <c r="BH80" s="371">
        <f>IF($BI$3="４週",BF80/4,IF($BI$3="暦月",(BF80/($BI$8/7)),""))</f>
        <v>0</v>
      </c>
      <c r="BI80" s="370"/>
      <c r="BJ80" s="366"/>
      <c r="BK80" s="367"/>
      <c r="BL80" s="367"/>
      <c r="BM80" s="367"/>
      <c r="BN80" s="368"/>
    </row>
    <row r="81" spans="2:66" ht="20.25" customHeight="1" x14ac:dyDescent="0.45">
      <c r="B81" s="306">
        <f>B79+1</f>
        <v>33</v>
      </c>
      <c r="C81" s="390"/>
      <c r="D81" s="392"/>
      <c r="E81" s="261"/>
      <c r="F81" s="393"/>
      <c r="G81" s="237"/>
      <c r="H81" s="238"/>
      <c r="I81" s="152"/>
      <c r="J81" s="153"/>
      <c r="K81" s="152"/>
      <c r="L81" s="153"/>
      <c r="M81" s="246"/>
      <c r="N81" s="247"/>
      <c r="O81" s="250"/>
      <c r="P81" s="251"/>
      <c r="Q81" s="251"/>
      <c r="R81" s="238"/>
      <c r="S81" s="335"/>
      <c r="T81" s="336"/>
      <c r="U81" s="336"/>
      <c r="V81" s="336"/>
      <c r="W81" s="337"/>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42"/>
      <c r="BG81" s="243"/>
      <c r="BH81" s="244"/>
      <c r="BI81" s="245"/>
      <c r="BJ81" s="303"/>
      <c r="BK81" s="304"/>
      <c r="BL81" s="304"/>
      <c r="BM81" s="304"/>
      <c r="BN81" s="305"/>
    </row>
    <row r="82" spans="2:66" ht="20.25" customHeight="1" x14ac:dyDescent="0.45">
      <c r="B82" s="307"/>
      <c r="C82" s="391"/>
      <c r="D82" s="394"/>
      <c r="E82" s="261"/>
      <c r="F82" s="393"/>
      <c r="G82" s="341"/>
      <c r="H82" s="342"/>
      <c r="I82" s="196"/>
      <c r="J82" s="197">
        <f>G81</f>
        <v>0</v>
      </c>
      <c r="K82" s="196"/>
      <c r="L82" s="197">
        <f>M81</f>
        <v>0</v>
      </c>
      <c r="M82" s="343"/>
      <c r="N82" s="344"/>
      <c r="O82" s="345"/>
      <c r="P82" s="346"/>
      <c r="Q82" s="346"/>
      <c r="R82" s="342"/>
      <c r="S82" s="335"/>
      <c r="T82" s="336"/>
      <c r="U82" s="336"/>
      <c r="V82" s="336"/>
      <c r="W82" s="337"/>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369">
        <f>IF($BI$3="４週",SUM(AA82:BB82),IF($BI$3="暦月",SUM(AA82:BE82),""))</f>
        <v>0</v>
      </c>
      <c r="BG82" s="370"/>
      <c r="BH82" s="371">
        <f>IF($BI$3="４週",BF82/4,IF($BI$3="暦月",(BF82/($BI$8/7)),""))</f>
        <v>0</v>
      </c>
      <c r="BI82" s="370"/>
      <c r="BJ82" s="366"/>
      <c r="BK82" s="367"/>
      <c r="BL82" s="367"/>
      <c r="BM82" s="367"/>
      <c r="BN82" s="368"/>
    </row>
    <row r="83" spans="2:66" ht="20.25" customHeight="1" x14ac:dyDescent="0.45">
      <c r="B83" s="306">
        <f>B81+1</f>
        <v>34</v>
      </c>
      <c r="C83" s="390"/>
      <c r="D83" s="392"/>
      <c r="E83" s="261"/>
      <c r="F83" s="393"/>
      <c r="G83" s="237"/>
      <c r="H83" s="238"/>
      <c r="I83" s="152"/>
      <c r="J83" s="153"/>
      <c r="K83" s="152"/>
      <c r="L83" s="153"/>
      <c r="M83" s="246"/>
      <c r="N83" s="247"/>
      <c r="O83" s="250"/>
      <c r="P83" s="251"/>
      <c r="Q83" s="251"/>
      <c r="R83" s="238"/>
      <c r="S83" s="335"/>
      <c r="T83" s="336"/>
      <c r="U83" s="336"/>
      <c r="V83" s="336"/>
      <c r="W83" s="337"/>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42"/>
      <c r="BG83" s="243"/>
      <c r="BH83" s="244"/>
      <c r="BI83" s="245"/>
      <c r="BJ83" s="303"/>
      <c r="BK83" s="304"/>
      <c r="BL83" s="304"/>
      <c r="BM83" s="304"/>
      <c r="BN83" s="305"/>
    </row>
    <row r="84" spans="2:66" ht="20.25" customHeight="1" x14ac:dyDescent="0.45">
      <c r="B84" s="307"/>
      <c r="C84" s="391"/>
      <c r="D84" s="394"/>
      <c r="E84" s="261"/>
      <c r="F84" s="393"/>
      <c r="G84" s="341"/>
      <c r="H84" s="342"/>
      <c r="I84" s="196"/>
      <c r="J84" s="197">
        <f>G83</f>
        <v>0</v>
      </c>
      <c r="K84" s="196"/>
      <c r="L84" s="197">
        <f>M83</f>
        <v>0</v>
      </c>
      <c r="M84" s="343"/>
      <c r="N84" s="344"/>
      <c r="O84" s="345"/>
      <c r="P84" s="346"/>
      <c r="Q84" s="346"/>
      <c r="R84" s="342"/>
      <c r="S84" s="335"/>
      <c r="T84" s="336"/>
      <c r="U84" s="336"/>
      <c r="V84" s="336"/>
      <c r="W84" s="337"/>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369">
        <f>IF($BI$3="４週",SUM(AA84:BB84),IF($BI$3="暦月",SUM(AA84:BE84),""))</f>
        <v>0</v>
      </c>
      <c r="BG84" s="370"/>
      <c r="BH84" s="371">
        <f>IF($BI$3="４週",BF84/4,IF($BI$3="暦月",(BF84/($BI$8/7)),""))</f>
        <v>0</v>
      </c>
      <c r="BI84" s="370"/>
      <c r="BJ84" s="366"/>
      <c r="BK84" s="367"/>
      <c r="BL84" s="367"/>
      <c r="BM84" s="367"/>
      <c r="BN84" s="368"/>
    </row>
    <row r="85" spans="2:66" ht="20.25" customHeight="1" x14ac:dyDescent="0.45">
      <c r="B85" s="306">
        <f>B83+1</f>
        <v>35</v>
      </c>
      <c r="C85" s="390"/>
      <c r="D85" s="392"/>
      <c r="E85" s="261"/>
      <c r="F85" s="393"/>
      <c r="G85" s="237"/>
      <c r="H85" s="238"/>
      <c r="I85" s="152"/>
      <c r="J85" s="153"/>
      <c r="K85" s="152"/>
      <c r="L85" s="153"/>
      <c r="M85" s="246"/>
      <c r="N85" s="247"/>
      <c r="O85" s="250"/>
      <c r="P85" s="251"/>
      <c r="Q85" s="251"/>
      <c r="R85" s="238"/>
      <c r="S85" s="335"/>
      <c r="T85" s="336"/>
      <c r="U85" s="336"/>
      <c r="V85" s="336"/>
      <c r="W85" s="337"/>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42"/>
      <c r="BG85" s="243"/>
      <c r="BH85" s="244"/>
      <c r="BI85" s="245"/>
      <c r="BJ85" s="303"/>
      <c r="BK85" s="304"/>
      <c r="BL85" s="304"/>
      <c r="BM85" s="304"/>
      <c r="BN85" s="305"/>
    </row>
    <row r="86" spans="2:66" ht="20.25" customHeight="1" x14ac:dyDescent="0.45">
      <c r="B86" s="307"/>
      <c r="C86" s="391"/>
      <c r="D86" s="394"/>
      <c r="E86" s="261"/>
      <c r="F86" s="393"/>
      <c r="G86" s="341"/>
      <c r="H86" s="342"/>
      <c r="I86" s="196"/>
      <c r="J86" s="197">
        <f>G85</f>
        <v>0</v>
      </c>
      <c r="K86" s="196"/>
      <c r="L86" s="197">
        <f>M85</f>
        <v>0</v>
      </c>
      <c r="M86" s="343"/>
      <c r="N86" s="344"/>
      <c r="O86" s="345"/>
      <c r="P86" s="346"/>
      <c r="Q86" s="346"/>
      <c r="R86" s="342"/>
      <c r="S86" s="335"/>
      <c r="T86" s="336"/>
      <c r="U86" s="336"/>
      <c r="V86" s="336"/>
      <c r="W86" s="337"/>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369">
        <f>IF($BI$3="４週",SUM(AA86:BB86),IF($BI$3="暦月",SUM(AA86:BE86),""))</f>
        <v>0</v>
      </c>
      <c r="BG86" s="370"/>
      <c r="BH86" s="371">
        <f>IF($BI$3="４週",BF86/4,IF($BI$3="暦月",(BF86/($BI$8/7)),""))</f>
        <v>0</v>
      </c>
      <c r="BI86" s="370"/>
      <c r="BJ86" s="366"/>
      <c r="BK86" s="367"/>
      <c r="BL86" s="367"/>
      <c r="BM86" s="367"/>
      <c r="BN86" s="368"/>
    </row>
    <row r="87" spans="2:66" ht="20.25" customHeight="1" x14ac:dyDescent="0.45">
      <c r="B87" s="306">
        <f>B85+1</f>
        <v>36</v>
      </c>
      <c r="C87" s="390"/>
      <c r="D87" s="392"/>
      <c r="E87" s="261"/>
      <c r="F87" s="393"/>
      <c r="G87" s="237"/>
      <c r="H87" s="238"/>
      <c r="I87" s="152"/>
      <c r="J87" s="153"/>
      <c r="K87" s="152"/>
      <c r="L87" s="153"/>
      <c r="M87" s="246"/>
      <c r="N87" s="247"/>
      <c r="O87" s="250"/>
      <c r="P87" s="251"/>
      <c r="Q87" s="251"/>
      <c r="R87" s="238"/>
      <c r="S87" s="335"/>
      <c r="T87" s="336"/>
      <c r="U87" s="336"/>
      <c r="V87" s="336"/>
      <c r="W87" s="337"/>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42"/>
      <c r="BG87" s="243"/>
      <c r="BH87" s="244"/>
      <c r="BI87" s="245"/>
      <c r="BJ87" s="303"/>
      <c r="BK87" s="304"/>
      <c r="BL87" s="304"/>
      <c r="BM87" s="304"/>
      <c r="BN87" s="305"/>
    </row>
    <row r="88" spans="2:66" ht="20.25" customHeight="1" x14ac:dyDescent="0.45">
      <c r="B88" s="307"/>
      <c r="C88" s="391"/>
      <c r="D88" s="394"/>
      <c r="E88" s="261"/>
      <c r="F88" s="393"/>
      <c r="G88" s="341"/>
      <c r="H88" s="342"/>
      <c r="I88" s="196"/>
      <c r="J88" s="197">
        <f>G87</f>
        <v>0</v>
      </c>
      <c r="K88" s="196"/>
      <c r="L88" s="197">
        <f>M87</f>
        <v>0</v>
      </c>
      <c r="M88" s="343"/>
      <c r="N88" s="344"/>
      <c r="O88" s="345"/>
      <c r="P88" s="346"/>
      <c r="Q88" s="346"/>
      <c r="R88" s="342"/>
      <c r="S88" s="335"/>
      <c r="T88" s="336"/>
      <c r="U88" s="336"/>
      <c r="V88" s="336"/>
      <c r="W88" s="337"/>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369">
        <f>IF($BI$3="４週",SUM(AA88:BB88),IF($BI$3="暦月",SUM(AA88:BE88),""))</f>
        <v>0</v>
      </c>
      <c r="BG88" s="370"/>
      <c r="BH88" s="371">
        <f>IF($BI$3="４週",BF88/4,IF($BI$3="暦月",(BF88/($BI$8/7)),""))</f>
        <v>0</v>
      </c>
      <c r="BI88" s="370"/>
      <c r="BJ88" s="366"/>
      <c r="BK88" s="367"/>
      <c r="BL88" s="367"/>
      <c r="BM88" s="367"/>
      <c r="BN88" s="368"/>
    </row>
    <row r="89" spans="2:66" ht="20.25" customHeight="1" x14ac:dyDescent="0.45">
      <c r="B89" s="306">
        <f>B87+1</f>
        <v>37</v>
      </c>
      <c r="C89" s="390"/>
      <c r="D89" s="392"/>
      <c r="E89" s="261"/>
      <c r="F89" s="393"/>
      <c r="G89" s="237"/>
      <c r="H89" s="238"/>
      <c r="I89" s="152"/>
      <c r="J89" s="153"/>
      <c r="K89" s="152"/>
      <c r="L89" s="153"/>
      <c r="M89" s="246"/>
      <c r="N89" s="247"/>
      <c r="O89" s="250"/>
      <c r="P89" s="251"/>
      <c r="Q89" s="251"/>
      <c r="R89" s="238"/>
      <c r="S89" s="335"/>
      <c r="T89" s="336"/>
      <c r="U89" s="336"/>
      <c r="V89" s="336"/>
      <c r="W89" s="337"/>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42"/>
      <c r="BG89" s="243"/>
      <c r="BH89" s="244"/>
      <c r="BI89" s="245"/>
      <c r="BJ89" s="303"/>
      <c r="BK89" s="304"/>
      <c r="BL89" s="304"/>
      <c r="BM89" s="304"/>
      <c r="BN89" s="305"/>
    </row>
    <row r="90" spans="2:66" ht="20.25" customHeight="1" x14ac:dyDescent="0.45">
      <c r="B90" s="307"/>
      <c r="C90" s="391"/>
      <c r="D90" s="394"/>
      <c r="E90" s="261"/>
      <c r="F90" s="393"/>
      <c r="G90" s="341"/>
      <c r="H90" s="342"/>
      <c r="I90" s="196"/>
      <c r="J90" s="197">
        <f>G89</f>
        <v>0</v>
      </c>
      <c r="K90" s="196"/>
      <c r="L90" s="197">
        <f>M89</f>
        <v>0</v>
      </c>
      <c r="M90" s="343"/>
      <c r="N90" s="344"/>
      <c r="O90" s="345"/>
      <c r="P90" s="346"/>
      <c r="Q90" s="346"/>
      <c r="R90" s="342"/>
      <c r="S90" s="335"/>
      <c r="T90" s="336"/>
      <c r="U90" s="336"/>
      <c r="V90" s="336"/>
      <c r="W90" s="337"/>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369">
        <f>IF($BI$3="４週",SUM(AA90:BB90),IF($BI$3="暦月",SUM(AA90:BE90),""))</f>
        <v>0</v>
      </c>
      <c r="BG90" s="370"/>
      <c r="BH90" s="371">
        <f>IF($BI$3="４週",BF90/4,IF($BI$3="暦月",(BF90/($BI$8/7)),""))</f>
        <v>0</v>
      </c>
      <c r="BI90" s="370"/>
      <c r="BJ90" s="366"/>
      <c r="BK90" s="367"/>
      <c r="BL90" s="367"/>
      <c r="BM90" s="367"/>
      <c r="BN90" s="368"/>
    </row>
    <row r="91" spans="2:66" ht="20.25" customHeight="1" x14ac:dyDescent="0.45">
      <c r="B91" s="306">
        <f>B89+1</f>
        <v>38</v>
      </c>
      <c r="C91" s="390"/>
      <c r="D91" s="392"/>
      <c r="E91" s="261"/>
      <c r="F91" s="393"/>
      <c r="G91" s="237"/>
      <c r="H91" s="238"/>
      <c r="I91" s="152"/>
      <c r="J91" s="153"/>
      <c r="K91" s="152"/>
      <c r="L91" s="153"/>
      <c r="M91" s="246"/>
      <c r="N91" s="247"/>
      <c r="O91" s="250"/>
      <c r="P91" s="251"/>
      <c r="Q91" s="251"/>
      <c r="R91" s="238"/>
      <c r="S91" s="335"/>
      <c r="T91" s="336"/>
      <c r="U91" s="336"/>
      <c r="V91" s="336"/>
      <c r="W91" s="337"/>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42"/>
      <c r="BG91" s="243"/>
      <c r="BH91" s="244"/>
      <c r="BI91" s="245"/>
      <c r="BJ91" s="303"/>
      <c r="BK91" s="304"/>
      <c r="BL91" s="304"/>
      <c r="BM91" s="304"/>
      <c r="BN91" s="305"/>
    </row>
    <row r="92" spans="2:66" ht="20.25" customHeight="1" x14ac:dyDescent="0.45">
      <c r="B92" s="307"/>
      <c r="C92" s="391"/>
      <c r="D92" s="394"/>
      <c r="E92" s="261"/>
      <c r="F92" s="393"/>
      <c r="G92" s="341"/>
      <c r="H92" s="342"/>
      <c r="I92" s="196"/>
      <c r="J92" s="197">
        <f>G91</f>
        <v>0</v>
      </c>
      <c r="K92" s="196"/>
      <c r="L92" s="197">
        <f>M91</f>
        <v>0</v>
      </c>
      <c r="M92" s="343"/>
      <c r="N92" s="344"/>
      <c r="O92" s="345"/>
      <c r="P92" s="346"/>
      <c r="Q92" s="346"/>
      <c r="R92" s="342"/>
      <c r="S92" s="335"/>
      <c r="T92" s="336"/>
      <c r="U92" s="336"/>
      <c r="V92" s="336"/>
      <c r="W92" s="337"/>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369">
        <f>IF($BI$3="４週",SUM(AA92:BB92),IF($BI$3="暦月",SUM(AA92:BE92),""))</f>
        <v>0</v>
      </c>
      <c r="BG92" s="370"/>
      <c r="BH92" s="371">
        <f>IF($BI$3="４週",BF92/4,IF($BI$3="暦月",(BF92/($BI$8/7)),""))</f>
        <v>0</v>
      </c>
      <c r="BI92" s="370"/>
      <c r="BJ92" s="366"/>
      <c r="BK92" s="367"/>
      <c r="BL92" s="367"/>
      <c r="BM92" s="367"/>
      <c r="BN92" s="368"/>
    </row>
    <row r="93" spans="2:66" ht="20.25" customHeight="1" x14ac:dyDescent="0.45">
      <c r="B93" s="306">
        <f>B91+1</f>
        <v>39</v>
      </c>
      <c r="C93" s="390"/>
      <c r="D93" s="392"/>
      <c r="E93" s="261"/>
      <c r="F93" s="393"/>
      <c r="G93" s="237"/>
      <c r="H93" s="238"/>
      <c r="I93" s="152"/>
      <c r="J93" s="153"/>
      <c r="K93" s="152"/>
      <c r="L93" s="153"/>
      <c r="M93" s="246"/>
      <c r="N93" s="247"/>
      <c r="O93" s="250"/>
      <c r="P93" s="251"/>
      <c r="Q93" s="251"/>
      <c r="R93" s="238"/>
      <c r="S93" s="335"/>
      <c r="T93" s="336"/>
      <c r="U93" s="336"/>
      <c r="V93" s="336"/>
      <c r="W93" s="337"/>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42"/>
      <c r="BG93" s="243"/>
      <c r="BH93" s="244"/>
      <c r="BI93" s="245"/>
      <c r="BJ93" s="303"/>
      <c r="BK93" s="304"/>
      <c r="BL93" s="304"/>
      <c r="BM93" s="304"/>
      <c r="BN93" s="305"/>
    </row>
    <row r="94" spans="2:66" ht="20.25" customHeight="1" x14ac:dyDescent="0.45">
      <c r="B94" s="307"/>
      <c r="C94" s="391"/>
      <c r="D94" s="394"/>
      <c r="E94" s="261"/>
      <c r="F94" s="393"/>
      <c r="G94" s="341"/>
      <c r="H94" s="342"/>
      <c r="I94" s="196"/>
      <c r="J94" s="197">
        <f>G93</f>
        <v>0</v>
      </c>
      <c r="K94" s="196"/>
      <c r="L94" s="197">
        <f>M93</f>
        <v>0</v>
      </c>
      <c r="M94" s="343"/>
      <c r="N94" s="344"/>
      <c r="O94" s="345"/>
      <c r="P94" s="346"/>
      <c r="Q94" s="346"/>
      <c r="R94" s="342"/>
      <c r="S94" s="335"/>
      <c r="T94" s="336"/>
      <c r="U94" s="336"/>
      <c r="V94" s="336"/>
      <c r="W94" s="337"/>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369">
        <f>IF($BI$3="４週",SUM(AA94:BB94),IF($BI$3="暦月",SUM(AA94:BE94),""))</f>
        <v>0</v>
      </c>
      <c r="BG94" s="370"/>
      <c r="BH94" s="371">
        <f>IF($BI$3="４週",BF94/4,IF($BI$3="暦月",(BF94/($BI$8/7)),""))</f>
        <v>0</v>
      </c>
      <c r="BI94" s="370"/>
      <c r="BJ94" s="366"/>
      <c r="BK94" s="367"/>
      <c r="BL94" s="367"/>
      <c r="BM94" s="367"/>
      <c r="BN94" s="368"/>
    </row>
    <row r="95" spans="2:66" ht="20.25" customHeight="1" x14ac:dyDescent="0.45">
      <c r="B95" s="306">
        <f>B93+1</f>
        <v>40</v>
      </c>
      <c r="C95" s="390"/>
      <c r="D95" s="392"/>
      <c r="E95" s="261"/>
      <c r="F95" s="393"/>
      <c r="G95" s="237"/>
      <c r="H95" s="238"/>
      <c r="I95" s="152"/>
      <c r="J95" s="153"/>
      <c r="K95" s="152"/>
      <c r="L95" s="153"/>
      <c r="M95" s="246"/>
      <c r="N95" s="247"/>
      <c r="O95" s="250"/>
      <c r="P95" s="251"/>
      <c r="Q95" s="251"/>
      <c r="R95" s="238"/>
      <c r="S95" s="335"/>
      <c r="T95" s="336"/>
      <c r="U95" s="336"/>
      <c r="V95" s="336"/>
      <c r="W95" s="337"/>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42"/>
      <c r="BG95" s="243"/>
      <c r="BH95" s="244"/>
      <c r="BI95" s="245"/>
      <c r="BJ95" s="303"/>
      <c r="BK95" s="304"/>
      <c r="BL95" s="304"/>
      <c r="BM95" s="304"/>
      <c r="BN95" s="305"/>
    </row>
    <row r="96" spans="2:66" ht="20.25" customHeight="1" x14ac:dyDescent="0.45">
      <c r="B96" s="307"/>
      <c r="C96" s="391"/>
      <c r="D96" s="394"/>
      <c r="E96" s="261"/>
      <c r="F96" s="393"/>
      <c r="G96" s="341"/>
      <c r="H96" s="342"/>
      <c r="I96" s="196"/>
      <c r="J96" s="197">
        <f>G95</f>
        <v>0</v>
      </c>
      <c r="K96" s="196"/>
      <c r="L96" s="197">
        <f>M95</f>
        <v>0</v>
      </c>
      <c r="M96" s="343"/>
      <c r="N96" s="344"/>
      <c r="O96" s="345"/>
      <c r="P96" s="346"/>
      <c r="Q96" s="346"/>
      <c r="R96" s="342"/>
      <c r="S96" s="335"/>
      <c r="T96" s="336"/>
      <c r="U96" s="336"/>
      <c r="V96" s="336"/>
      <c r="W96" s="337"/>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369">
        <f>IF($BI$3="４週",SUM(AA96:BB96),IF($BI$3="暦月",SUM(AA96:BE96),""))</f>
        <v>0</v>
      </c>
      <c r="BG96" s="370"/>
      <c r="BH96" s="371">
        <f>IF($BI$3="４週",BF96/4,IF($BI$3="暦月",(BF96/($BI$8/7)),""))</f>
        <v>0</v>
      </c>
      <c r="BI96" s="370"/>
      <c r="BJ96" s="366"/>
      <c r="BK96" s="367"/>
      <c r="BL96" s="367"/>
      <c r="BM96" s="367"/>
      <c r="BN96" s="368"/>
    </row>
    <row r="97" spans="2:66" ht="20.25" customHeight="1" x14ac:dyDescent="0.45">
      <c r="B97" s="306">
        <f>B95+1</f>
        <v>41</v>
      </c>
      <c r="C97" s="390"/>
      <c r="D97" s="392"/>
      <c r="E97" s="261"/>
      <c r="F97" s="393"/>
      <c r="G97" s="237"/>
      <c r="H97" s="238"/>
      <c r="I97" s="152"/>
      <c r="J97" s="153"/>
      <c r="K97" s="152"/>
      <c r="L97" s="153"/>
      <c r="M97" s="246"/>
      <c r="N97" s="247"/>
      <c r="O97" s="250"/>
      <c r="P97" s="251"/>
      <c r="Q97" s="251"/>
      <c r="R97" s="238"/>
      <c r="S97" s="335"/>
      <c r="T97" s="336"/>
      <c r="U97" s="336"/>
      <c r="V97" s="336"/>
      <c r="W97" s="337"/>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42"/>
      <c r="BG97" s="243"/>
      <c r="BH97" s="244"/>
      <c r="BI97" s="245"/>
      <c r="BJ97" s="303"/>
      <c r="BK97" s="304"/>
      <c r="BL97" s="304"/>
      <c r="BM97" s="304"/>
      <c r="BN97" s="305"/>
    </row>
    <row r="98" spans="2:66" ht="20.25" customHeight="1" x14ac:dyDescent="0.45">
      <c r="B98" s="307"/>
      <c r="C98" s="391"/>
      <c r="D98" s="394"/>
      <c r="E98" s="261"/>
      <c r="F98" s="393"/>
      <c r="G98" s="341"/>
      <c r="H98" s="342"/>
      <c r="I98" s="196"/>
      <c r="J98" s="197">
        <f>G97</f>
        <v>0</v>
      </c>
      <c r="K98" s="196"/>
      <c r="L98" s="197">
        <f>M97</f>
        <v>0</v>
      </c>
      <c r="M98" s="343"/>
      <c r="N98" s="344"/>
      <c r="O98" s="345"/>
      <c r="P98" s="346"/>
      <c r="Q98" s="346"/>
      <c r="R98" s="342"/>
      <c r="S98" s="335"/>
      <c r="T98" s="336"/>
      <c r="U98" s="336"/>
      <c r="V98" s="336"/>
      <c r="W98" s="337"/>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369">
        <f>IF($BI$3="４週",SUM(AA98:BB98),IF($BI$3="暦月",SUM(AA98:BE98),""))</f>
        <v>0</v>
      </c>
      <c r="BG98" s="370"/>
      <c r="BH98" s="371">
        <f>IF($BI$3="４週",BF98/4,IF($BI$3="暦月",(BF98/($BI$8/7)),""))</f>
        <v>0</v>
      </c>
      <c r="BI98" s="370"/>
      <c r="BJ98" s="366"/>
      <c r="BK98" s="367"/>
      <c r="BL98" s="367"/>
      <c r="BM98" s="367"/>
      <c r="BN98" s="368"/>
    </row>
    <row r="99" spans="2:66" ht="20.25" customHeight="1" x14ac:dyDescent="0.45">
      <c r="B99" s="306">
        <f>B97+1</f>
        <v>42</v>
      </c>
      <c r="C99" s="390"/>
      <c r="D99" s="392"/>
      <c r="E99" s="261"/>
      <c r="F99" s="393"/>
      <c r="G99" s="237"/>
      <c r="H99" s="238"/>
      <c r="I99" s="152"/>
      <c r="J99" s="153"/>
      <c r="K99" s="152"/>
      <c r="L99" s="153"/>
      <c r="M99" s="246"/>
      <c r="N99" s="247"/>
      <c r="O99" s="250"/>
      <c r="P99" s="251"/>
      <c r="Q99" s="251"/>
      <c r="R99" s="238"/>
      <c r="S99" s="335"/>
      <c r="T99" s="336"/>
      <c r="U99" s="336"/>
      <c r="V99" s="336"/>
      <c r="W99" s="337"/>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42"/>
      <c r="BG99" s="243"/>
      <c r="BH99" s="244"/>
      <c r="BI99" s="245"/>
      <c r="BJ99" s="303"/>
      <c r="BK99" s="304"/>
      <c r="BL99" s="304"/>
      <c r="BM99" s="304"/>
      <c r="BN99" s="305"/>
    </row>
    <row r="100" spans="2:66" ht="20.25" customHeight="1" x14ac:dyDescent="0.45">
      <c r="B100" s="307"/>
      <c r="C100" s="391"/>
      <c r="D100" s="394"/>
      <c r="E100" s="261"/>
      <c r="F100" s="393"/>
      <c r="G100" s="341"/>
      <c r="H100" s="342"/>
      <c r="I100" s="196"/>
      <c r="J100" s="197">
        <f>G99</f>
        <v>0</v>
      </c>
      <c r="K100" s="196"/>
      <c r="L100" s="197">
        <f>M99</f>
        <v>0</v>
      </c>
      <c r="M100" s="343"/>
      <c r="N100" s="344"/>
      <c r="O100" s="345"/>
      <c r="P100" s="346"/>
      <c r="Q100" s="346"/>
      <c r="R100" s="342"/>
      <c r="S100" s="335"/>
      <c r="T100" s="336"/>
      <c r="U100" s="336"/>
      <c r="V100" s="336"/>
      <c r="W100" s="337"/>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369">
        <f>IF($BI$3="４週",SUM(AA100:BB100),IF($BI$3="暦月",SUM(AA100:BE100),""))</f>
        <v>0</v>
      </c>
      <c r="BG100" s="370"/>
      <c r="BH100" s="371">
        <f>IF($BI$3="４週",BF100/4,IF($BI$3="暦月",(BF100/($BI$8/7)),""))</f>
        <v>0</v>
      </c>
      <c r="BI100" s="370"/>
      <c r="BJ100" s="366"/>
      <c r="BK100" s="367"/>
      <c r="BL100" s="367"/>
      <c r="BM100" s="367"/>
      <c r="BN100" s="368"/>
    </row>
    <row r="101" spans="2:66" ht="20.25" customHeight="1" x14ac:dyDescent="0.45">
      <c r="B101" s="306">
        <f>B99+1</f>
        <v>43</v>
      </c>
      <c r="C101" s="390"/>
      <c r="D101" s="392"/>
      <c r="E101" s="261"/>
      <c r="F101" s="393"/>
      <c r="G101" s="237"/>
      <c r="H101" s="238"/>
      <c r="I101" s="152"/>
      <c r="J101" s="153"/>
      <c r="K101" s="152"/>
      <c r="L101" s="153"/>
      <c r="M101" s="246"/>
      <c r="N101" s="247"/>
      <c r="O101" s="250"/>
      <c r="P101" s="251"/>
      <c r="Q101" s="251"/>
      <c r="R101" s="238"/>
      <c r="S101" s="335"/>
      <c r="T101" s="336"/>
      <c r="U101" s="336"/>
      <c r="V101" s="336"/>
      <c r="W101" s="337"/>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42"/>
      <c r="BG101" s="243"/>
      <c r="BH101" s="244"/>
      <c r="BI101" s="245"/>
      <c r="BJ101" s="303"/>
      <c r="BK101" s="304"/>
      <c r="BL101" s="304"/>
      <c r="BM101" s="304"/>
      <c r="BN101" s="305"/>
    </row>
    <row r="102" spans="2:66" ht="20.25" customHeight="1" x14ac:dyDescent="0.45">
      <c r="B102" s="307"/>
      <c r="C102" s="391"/>
      <c r="D102" s="394"/>
      <c r="E102" s="261"/>
      <c r="F102" s="393"/>
      <c r="G102" s="341"/>
      <c r="H102" s="342"/>
      <c r="I102" s="196"/>
      <c r="J102" s="197">
        <f>G101</f>
        <v>0</v>
      </c>
      <c r="K102" s="196"/>
      <c r="L102" s="197">
        <f>M101</f>
        <v>0</v>
      </c>
      <c r="M102" s="343"/>
      <c r="N102" s="344"/>
      <c r="O102" s="345"/>
      <c r="P102" s="346"/>
      <c r="Q102" s="346"/>
      <c r="R102" s="342"/>
      <c r="S102" s="335"/>
      <c r="T102" s="336"/>
      <c r="U102" s="336"/>
      <c r="V102" s="336"/>
      <c r="W102" s="337"/>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369">
        <f>IF($BI$3="４週",SUM(AA102:BB102),IF($BI$3="暦月",SUM(AA102:BE102),""))</f>
        <v>0</v>
      </c>
      <c r="BG102" s="370"/>
      <c r="BH102" s="371">
        <f>IF($BI$3="４週",BF102/4,IF($BI$3="暦月",(BF102/($BI$8/7)),""))</f>
        <v>0</v>
      </c>
      <c r="BI102" s="370"/>
      <c r="BJ102" s="366"/>
      <c r="BK102" s="367"/>
      <c r="BL102" s="367"/>
      <c r="BM102" s="367"/>
      <c r="BN102" s="368"/>
    </row>
    <row r="103" spans="2:66" ht="20.25" customHeight="1" x14ac:dyDescent="0.45">
      <c r="B103" s="306">
        <f>B101+1</f>
        <v>44</v>
      </c>
      <c r="C103" s="390"/>
      <c r="D103" s="392"/>
      <c r="E103" s="261"/>
      <c r="F103" s="393"/>
      <c r="G103" s="237"/>
      <c r="H103" s="238"/>
      <c r="I103" s="152"/>
      <c r="J103" s="153"/>
      <c r="K103" s="152"/>
      <c r="L103" s="153"/>
      <c r="M103" s="246"/>
      <c r="N103" s="247"/>
      <c r="O103" s="250"/>
      <c r="P103" s="251"/>
      <c r="Q103" s="251"/>
      <c r="R103" s="238"/>
      <c r="S103" s="335"/>
      <c r="T103" s="336"/>
      <c r="U103" s="336"/>
      <c r="V103" s="336"/>
      <c r="W103" s="337"/>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42"/>
      <c r="BG103" s="243"/>
      <c r="BH103" s="244"/>
      <c r="BI103" s="245"/>
      <c r="BJ103" s="303"/>
      <c r="BK103" s="304"/>
      <c r="BL103" s="304"/>
      <c r="BM103" s="304"/>
      <c r="BN103" s="305"/>
    </row>
    <row r="104" spans="2:66" ht="20.25" customHeight="1" x14ac:dyDescent="0.45">
      <c r="B104" s="307"/>
      <c r="C104" s="391"/>
      <c r="D104" s="394"/>
      <c r="E104" s="261"/>
      <c r="F104" s="393"/>
      <c r="G104" s="341"/>
      <c r="H104" s="342"/>
      <c r="I104" s="196"/>
      <c r="J104" s="197">
        <f>G103</f>
        <v>0</v>
      </c>
      <c r="K104" s="196"/>
      <c r="L104" s="197">
        <f>M103</f>
        <v>0</v>
      </c>
      <c r="M104" s="343"/>
      <c r="N104" s="344"/>
      <c r="O104" s="345"/>
      <c r="P104" s="346"/>
      <c r="Q104" s="346"/>
      <c r="R104" s="342"/>
      <c r="S104" s="335"/>
      <c r="T104" s="336"/>
      <c r="U104" s="336"/>
      <c r="V104" s="336"/>
      <c r="W104" s="337"/>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369">
        <f>IF($BI$3="４週",SUM(AA104:BB104),IF($BI$3="暦月",SUM(AA104:BE104),""))</f>
        <v>0</v>
      </c>
      <c r="BG104" s="370"/>
      <c r="BH104" s="371">
        <f>IF($BI$3="４週",BF104/4,IF($BI$3="暦月",(BF104/($BI$8/7)),""))</f>
        <v>0</v>
      </c>
      <c r="BI104" s="370"/>
      <c r="BJ104" s="366"/>
      <c r="BK104" s="367"/>
      <c r="BL104" s="367"/>
      <c r="BM104" s="367"/>
      <c r="BN104" s="368"/>
    </row>
    <row r="105" spans="2:66" ht="20.25" customHeight="1" x14ac:dyDescent="0.45">
      <c r="B105" s="306">
        <f>B103+1</f>
        <v>45</v>
      </c>
      <c r="C105" s="390"/>
      <c r="D105" s="392"/>
      <c r="E105" s="261"/>
      <c r="F105" s="393"/>
      <c r="G105" s="237"/>
      <c r="H105" s="238"/>
      <c r="I105" s="152"/>
      <c r="J105" s="153"/>
      <c r="K105" s="152"/>
      <c r="L105" s="153"/>
      <c r="M105" s="246"/>
      <c r="N105" s="247"/>
      <c r="O105" s="250"/>
      <c r="P105" s="251"/>
      <c r="Q105" s="251"/>
      <c r="R105" s="238"/>
      <c r="S105" s="335"/>
      <c r="T105" s="336"/>
      <c r="U105" s="336"/>
      <c r="V105" s="336"/>
      <c r="W105" s="337"/>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42"/>
      <c r="BG105" s="243"/>
      <c r="BH105" s="244"/>
      <c r="BI105" s="245"/>
      <c r="BJ105" s="303"/>
      <c r="BK105" s="304"/>
      <c r="BL105" s="304"/>
      <c r="BM105" s="304"/>
      <c r="BN105" s="305"/>
    </row>
    <row r="106" spans="2:66" ht="20.25" customHeight="1" x14ac:dyDescent="0.45">
      <c r="B106" s="307"/>
      <c r="C106" s="391"/>
      <c r="D106" s="394"/>
      <c r="E106" s="261"/>
      <c r="F106" s="393"/>
      <c r="G106" s="341"/>
      <c r="H106" s="342"/>
      <c r="I106" s="196"/>
      <c r="J106" s="197">
        <f>G105</f>
        <v>0</v>
      </c>
      <c r="K106" s="196"/>
      <c r="L106" s="197">
        <f>M105</f>
        <v>0</v>
      </c>
      <c r="M106" s="343"/>
      <c r="N106" s="344"/>
      <c r="O106" s="345"/>
      <c r="P106" s="346"/>
      <c r="Q106" s="346"/>
      <c r="R106" s="342"/>
      <c r="S106" s="335"/>
      <c r="T106" s="336"/>
      <c r="U106" s="336"/>
      <c r="V106" s="336"/>
      <c r="W106" s="337"/>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369">
        <f>IF($BI$3="４週",SUM(AA106:BB106),IF($BI$3="暦月",SUM(AA106:BE106),""))</f>
        <v>0</v>
      </c>
      <c r="BG106" s="370"/>
      <c r="BH106" s="371">
        <f>IF($BI$3="４週",BF106/4,IF($BI$3="暦月",(BF106/($BI$8/7)),""))</f>
        <v>0</v>
      </c>
      <c r="BI106" s="370"/>
      <c r="BJ106" s="366"/>
      <c r="BK106" s="367"/>
      <c r="BL106" s="367"/>
      <c r="BM106" s="367"/>
      <c r="BN106" s="368"/>
    </row>
    <row r="107" spans="2:66" ht="20.25" customHeight="1" x14ac:dyDescent="0.45">
      <c r="B107" s="306">
        <f>B105+1</f>
        <v>46</v>
      </c>
      <c r="C107" s="390"/>
      <c r="D107" s="392"/>
      <c r="E107" s="261"/>
      <c r="F107" s="393"/>
      <c r="G107" s="237"/>
      <c r="H107" s="238"/>
      <c r="I107" s="152"/>
      <c r="J107" s="153"/>
      <c r="K107" s="152"/>
      <c r="L107" s="153"/>
      <c r="M107" s="246"/>
      <c r="N107" s="247"/>
      <c r="O107" s="250"/>
      <c r="P107" s="251"/>
      <c r="Q107" s="251"/>
      <c r="R107" s="238"/>
      <c r="S107" s="335"/>
      <c r="T107" s="336"/>
      <c r="U107" s="336"/>
      <c r="V107" s="336"/>
      <c r="W107" s="337"/>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42"/>
      <c r="BG107" s="243"/>
      <c r="BH107" s="244"/>
      <c r="BI107" s="245"/>
      <c r="BJ107" s="303"/>
      <c r="BK107" s="304"/>
      <c r="BL107" s="304"/>
      <c r="BM107" s="304"/>
      <c r="BN107" s="305"/>
    </row>
    <row r="108" spans="2:66" ht="20.25" customHeight="1" x14ac:dyDescent="0.45">
      <c r="B108" s="307"/>
      <c r="C108" s="391"/>
      <c r="D108" s="394"/>
      <c r="E108" s="261"/>
      <c r="F108" s="393"/>
      <c r="G108" s="341"/>
      <c r="H108" s="342"/>
      <c r="I108" s="196"/>
      <c r="J108" s="197">
        <f>G107</f>
        <v>0</v>
      </c>
      <c r="K108" s="196"/>
      <c r="L108" s="197">
        <f>M107</f>
        <v>0</v>
      </c>
      <c r="M108" s="343"/>
      <c r="N108" s="344"/>
      <c r="O108" s="345"/>
      <c r="P108" s="346"/>
      <c r="Q108" s="346"/>
      <c r="R108" s="342"/>
      <c r="S108" s="335"/>
      <c r="T108" s="336"/>
      <c r="U108" s="336"/>
      <c r="V108" s="336"/>
      <c r="W108" s="337"/>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369">
        <f>IF($BI$3="４週",SUM(AA108:BB108),IF($BI$3="暦月",SUM(AA108:BE108),""))</f>
        <v>0</v>
      </c>
      <c r="BG108" s="370"/>
      <c r="BH108" s="371">
        <f>IF($BI$3="４週",BF108/4,IF($BI$3="暦月",(BF108/($BI$8/7)),""))</f>
        <v>0</v>
      </c>
      <c r="BI108" s="370"/>
      <c r="BJ108" s="366"/>
      <c r="BK108" s="367"/>
      <c r="BL108" s="367"/>
      <c r="BM108" s="367"/>
      <c r="BN108" s="368"/>
    </row>
    <row r="109" spans="2:66" ht="20.25" customHeight="1" x14ac:dyDescent="0.45">
      <c r="B109" s="306">
        <f>B107+1</f>
        <v>47</v>
      </c>
      <c r="C109" s="390"/>
      <c r="D109" s="392"/>
      <c r="E109" s="261"/>
      <c r="F109" s="393"/>
      <c r="G109" s="237"/>
      <c r="H109" s="238"/>
      <c r="I109" s="152"/>
      <c r="J109" s="153"/>
      <c r="K109" s="152"/>
      <c r="L109" s="153"/>
      <c r="M109" s="246"/>
      <c r="N109" s="247"/>
      <c r="O109" s="250"/>
      <c r="P109" s="251"/>
      <c r="Q109" s="251"/>
      <c r="R109" s="238"/>
      <c r="S109" s="335"/>
      <c r="T109" s="336"/>
      <c r="U109" s="336"/>
      <c r="V109" s="336"/>
      <c r="W109" s="337"/>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42"/>
      <c r="BG109" s="243"/>
      <c r="BH109" s="244"/>
      <c r="BI109" s="245"/>
      <c r="BJ109" s="303"/>
      <c r="BK109" s="304"/>
      <c r="BL109" s="304"/>
      <c r="BM109" s="304"/>
      <c r="BN109" s="305"/>
    </row>
    <row r="110" spans="2:66" ht="20.25" customHeight="1" x14ac:dyDescent="0.45">
      <c r="B110" s="307"/>
      <c r="C110" s="391"/>
      <c r="D110" s="394"/>
      <c r="E110" s="261"/>
      <c r="F110" s="393"/>
      <c r="G110" s="341"/>
      <c r="H110" s="342"/>
      <c r="I110" s="196"/>
      <c r="J110" s="197">
        <f>G109</f>
        <v>0</v>
      </c>
      <c r="K110" s="196"/>
      <c r="L110" s="197">
        <f>M109</f>
        <v>0</v>
      </c>
      <c r="M110" s="343"/>
      <c r="N110" s="344"/>
      <c r="O110" s="345"/>
      <c r="P110" s="346"/>
      <c r="Q110" s="346"/>
      <c r="R110" s="342"/>
      <c r="S110" s="335"/>
      <c r="T110" s="336"/>
      <c r="U110" s="336"/>
      <c r="V110" s="336"/>
      <c r="W110" s="337"/>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369">
        <f>IF($BI$3="４週",SUM(AA110:BB110),IF($BI$3="暦月",SUM(AA110:BE110),""))</f>
        <v>0</v>
      </c>
      <c r="BG110" s="370"/>
      <c r="BH110" s="371">
        <f>IF($BI$3="４週",BF110/4,IF($BI$3="暦月",(BF110/($BI$8/7)),""))</f>
        <v>0</v>
      </c>
      <c r="BI110" s="370"/>
      <c r="BJ110" s="366"/>
      <c r="BK110" s="367"/>
      <c r="BL110" s="367"/>
      <c r="BM110" s="367"/>
      <c r="BN110" s="368"/>
    </row>
    <row r="111" spans="2:66" ht="20.25" customHeight="1" x14ac:dyDescent="0.45">
      <c r="B111" s="306">
        <f>B109+1</f>
        <v>48</v>
      </c>
      <c r="C111" s="390"/>
      <c r="D111" s="392"/>
      <c r="E111" s="261"/>
      <c r="F111" s="393"/>
      <c r="G111" s="237"/>
      <c r="H111" s="238"/>
      <c r="I111" s="152"/>
      <c r="J111" s="153"/>
      <c r="K111" s="152"/>
      <c r="L111" s="153"/>
      <c r="M111" s="246"/>
      <c r="N111" s="247"/>
      <c r="O111" s="250"/>
      <c r="P111" s="251"/>
      <c r="Q111" s="251"/>
      <c r="R111" s="238"/>
      <c r="S111" s="335"/>
      <c r="T111" s="336"/>
      <c r="U111" s="336"/>
      <c r="V111" s="336"/>
      <c r="W111" s="337"/>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42"/>
      <c r="BG111" s="243"/>
      <c r="BH111" s="244"/>
      <c r="BI111" s="245"/>
      <c r="BJ111" s="303"/>
      <c r="BK111" s="304"/>
      <c r="BL111" s="304"/>
      <c r="BM111" s="304"/>
      <c r="BN111" s="305"/>
    </row>
    <row r="112" spans="2:66" ht="20.25" customHeight="1" x14ac:dyDescent="0.45">
      <c r="B112" s="307"/>
      <c r="C112" s="391"/>
      <c r="D112" s="394"/>
      <c r="E112" s="261"/>
      <c r="F112" s="393"/>
      <c r="G112" s="341"/>
      <c r="H112" s="342"/>
      <c r="I112" s="196"/>
      <c r="J112" s="197">
        <f>G111</f>
        <v>0</v>
      </c>
      <c r="K112" s="196"/>
      <c r="L112" s="197">
        <f>M111</f>
        <v>0</v>
      </c>
      <c r="M112" s="343"/>
      <c r="N112" s="344"/>
      <c r="O112" s="345"/>
      <c r="P112" s="346"/>
      <c r="Q112" s="346"/>
      <c r="R112" s="342"/>
      <c r="S112" s="335"/>
      <c r="T112" s="336"/>
      <c r="U112" s="336"/>
      <c r="V112" s="336"/>
      <c r="W112" s="337"/>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369">
        <f>IF($BI$3="４週",SUM(AA112:BB112),IF($BI$3="暦月",SUM(AA112:BE112),""))</f>
        <v>0</v>
      </c>
      <c r="BG112" s="370"/>
      <c r="BH112" s="371">
        <f>IF($BI$3="４週",BF112/4,IF($BI$3="暦月",(BF112/($BI$8/7)),""))</f>
        <v>0</v>
      </c>
      <c r="BI112" s="370"/>
      <c r="BJ112" s="366"/>
      <c r="BK112" s="367"/>
      <c r="BL112" s="367"/>
      <c r="BM112" s="367"/>
      <c r="BN112" s="368"/>
    </row>
    <row r="113" spans="2:66" ht="20.25" customHeight="1" x14ac:dyDescent="0.45">
      <c r="B113" s="306">
        <f>B111+1</f>
        <v>49</v>
      </c>
      <c r="C113" s="390"/>
      <c r="D113" s="392"/>
      <c r="E113" s="261"/>
      <c r="F113" s="393"/>
      <c r="G113" s="237"/>
      <c r="H113" s="238"/>
      <c r="I113" s="152"/>
      <c r="J113" s="153"/>
      <c r="K113" s="152"/>
      <c r="L113" s="153"/>
      <c r="M113" s="246"/>
      <c r="N113" s="247"/>
      <c r="O113" s="250"/>
      <c r="P113" s="251"/>
      <c r="Q113" s="251"/>
      <c r="R113" s="238"/>
      <c r="S113" s="335"/>
      <c r="T113" s="336"/>
      <c r="U113" s="336"/>
      <c r="V113" s="336"/>
      <c r="W113" s="337"/>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42"/>
      <c r="BG113" s="243"/>
      <c r="BH113" s="244"/>
      <c r="BI113" s="245"/>
      <c r="BJ113" s="303"/>
      <c r="BK113" s="304"/>
      <c r="BL113" s="304"/>
      <c r="BM113" s="304"/>
      <c r="BN113" s="305"/>
    </row>
    <row r="114" spans="2:66" ht="20.25" customHeight="1" x14ac:dyDescent="0.45">
      <c r="B114" s="307"/>
      <c r="C114" s="391"/>
      <c r="D114" s="394"/>
      <c r="E114" s="261"/>
      <c r="F114" s="393"/>
      <c r="G114" s="341"/>
      <c r="H114" s="342"/>
      <c r="I114" s="196"/>
      <c r="J114" s="197">
        <f>G113</f>
        <v>0</v>
      </c>
      <c r="K114" s="196"/>
      <c r="L114" s="197">
        <f>M113</f>
        <v>0</v>
      </c>
      <c r="M114" s="343"/>
      <c r="N114" s="344"/>
      <c r="O114" s="345"/>
      <c r="P114" s="346"/>
      <c r="Q114" s="346"/>
      <c r="R114" s="342"/>
      <c r="S114" s="335"/>
      <c r="T114" s="336"/>
      <c r="U114" s="336"/>
      <c r="V114" s="336"/>
      <c r="W114" s="337"/>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369">
        <f>IF($BI$3="４週",SUM(AA114:BB114),IF($BI$3="暦月",SUM(AA114:BE114),""))</f>
        <v>0</v>
      </c>
      <c r="BG114" s="370"/>
      <c r="BH114" s="371">
        <f>IF($BI$3="４週",BF114/4,IF($BI$3="暦月",(BF114/($BI$8/7)),""))</f>
        <v>0</v>
      </c>
      <c r="BI114" s="370"/>
      <c r="BJ114" s="366"/>
      <c r="BK114" s="367"/>
      <c r="BL114" s="367"/>
      <c r="BM114" s="367"/>
      <c r="BN114" s="368"/>
    </row>
    <row r="115" spans="2:66" ht="20.25" customHeight="1" x14ac:dyDescent="0.45">
      <c r="B115" s="306">
        <f>B113+1</f>
        <v>50</v>
      </c>
      <c r="C115" s="390"/>
      <c r="D115" s="392"/>
      <c r="E115" s="261"/>
      <c r="F115" s="393"/>
      <c r="G115" s="237"/>
      <c r="H115" s="238"/>
      <c r="I115" s="152"/>
      <c r="J115" s="153"/>
      <c r="K115" s="152"/>
      <c r="L115" s="153"/>
      <c r="M115" s="246"/>
      <c r="N115" s="247"/>
      <c r="O115" s="250"/>
      <c r="P115" s="251"/>
      <c r="Q115" s="251"/>
      <c r="R115" s="238"/>
      <c r="S115" s="335"/>
      <c r="T115" s="336"/>
      <c r="U115" s="336"/>
      <c r="V115" s="336"/>
      <c r="W115" s="337"/>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42"/>
      <c r="BG115" s="243"/>
      <c r="BH115" s="244"/>
      <c r="BI115" s="245"/>
      <c r="BJ115" s="303"/>
      <c r="BK115" s="304"/>
      <c r="BL115" s="304"/>
      <c r="BM115" s="304"/>
      <c r="BN115" s="305"/>
    </row>
    <row r="116" spans="2:66" ht="20.25" customHeight="1" x14ac:dyDescent="0.45">
      <c r="B116" s="307"/>
      <c r="C116" s="391"/>
      <c r="D116" s="394"/>
      <c r="E116" s="261"/>
      <c r="F116" s="393"/>
      <c r="G116" s="341"/>
      <c r="H116" s="342"/>
      <c r="I116" s="196"/>
      <c r="J116" s="197">
        <f>G115</f>
        <v>0</v>
      </c>
      <c r="K116" s="196"/>
      <c r="L116" s="197">
        <f>M115</f>
        <v>0</v>
      </c>
      <c r="M116" s="343"/>
      <c r="N116" s="344"/>
      <c r="O116" s="345"/>
      <c r="P116" s="346"/>
      <c r="Q116" s="346"/>
      <c r="R116" s="342"/>
      <c r="S116" s="335"/>
      <c r="T116" s="336"/>
      <c r="U116" s="336"/>
      <c r="V116" s="336"/>
      <c r="W116" s="337"/>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369">
        <f>IF($BI$3="４週",SUM(AA116:BB116),IF($BI$3="暦月",SUM(AA116:BE116),""))</f>
        <v>0</v>
      </c>
      <c r="BG116" s="370"/>
      <c r="BH116" s="371">
        <f>IF($BI$3="４週",BF116/4,IF($BI$3="暦月",(BF116/($BI$8/7)),""))</f>
        <v>0</v>
      </c>
      <c r="BI116" s="370"/>
      <c r="BJ116" s="366"/>
      <c r="BK116" s="367"/>
      <c r="BL116" s="367"/>
      <c r="BM116" s="367"/>
      <c r="BN116" s="368"/>
    </row>
    <row r="117" spans="2:66" ht="20.25" customHeight="1" x14ac:dyDescent="0.45">
      <c r="B117" s="306">
        <f>B115+1</f>
        <v>51</v>
      </c>
      <c r="C117" s="390"/>
      <c r="D117" s="392"/>
      <c r="E117" s="261"/>
      <c r="F117" s="393"/>
      <c r="G117" s="237"/>
      <c r="H117" s="238"/>
      <c r="I117" s="152"/>
      <c r="J117" s="153"/>
      <c r="K117" s="152"/>
      <c r="L117" s="153"/>
      <c r="M117" s="246"/>
      <c r="N117" s="247"/>
      <c r="O117" s="250"/>
      <c r="P117" s="251"/>
      <c r="Q117" s="251"/>
      <c r="R117" s="238"/>
      <c r="S117" s="335"/>
      <c r="T117" s="336"/>
      <c r="U117" s="336"/>
      <c r="V117" s="336"/>
      <c r="W117" s="337"/>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42"/>
      <c r="BG117" s="243"/>
      <c r="BH117" s="244"/>
      <c r="BI117" s="245"/>
      <c r="BJ117" s="303"/>
      <c r="BK117" s="304"/>
      <c r="BL117" s="304"/>
      <c r="BM117" s="304"/>
      <c r="BN117" s="305"/>
    </row>
    <row r="118" spans="2:66" ht="20.25" customHeight="1" x14ac:dyDescent="0.45">
      <c r="B118" s="307"/>
      <c r="C118" s="391"/>
      <c r="D118" s="394"/>
      <c r="E118" s="261"/>
      <c r="F118" s="393"/>
      <c r="G118" s="341"/>
      <c r="H118" s="342"/>
      <c r="I118" s="196"/>
      <c r="J118" s="197">
        <f>G117</f>
        <v>0</v>
      </c>
      <c r="K118" s="196"/>
      <c r="L118" s="197">
        <f>M117</f>
        <v>0</v>
      </c>
      <c r="M118" s="343"/>
      <c r="N118" s="344"/>
      <c r="O118" s="345"/>
      <c r="P118" s="346"/>
      <c r="Q118" s="346"/>
      <c r="R118" s="342"/>
      <c r="S118" s="335"/>
      <c r="T118" s="336"/>
      <c r="U118" s="336"/>
      <c r="V118" s="336"/>
      <c r="W118" s="337"/>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369">
        <f>IF($BI$3="４週",SUM(AA118:BB118),IF($BI$3="暦月",SUM(AA118:BE118),""))</f>
        <v>0</v>
      </c>
      <c r="BG118" s="370"/>
      <c r="BH118" s="371">
        <f>IF($BI$3="４週",BF118/4,IF($BI$3="暦月",(BF118/($BI$8/7)),""))</f>
        <v>0</v>
      </c>
      <c r="BI118" s="370"/>
      <c r="BJ118" s="366"/>
      <c r="BK118" s="367"/>
      <c r="BL118" s="367"/>
      <c r="BM118" s="367"/>
      <c r="BN118" s="368"/>
    </row>
    <row r="119" spans="2:66" ht="20.25" customHeight="1" x14ac:dyDescent="0.45">
      <c r="B119" s="306">
        <f>B117+1</f>
        <v>52</v>
      </c>
      <c r="C119" s="390"/>
      <c r="D119" s="392"/>
      <c r="E119" s="261"/>
      <c r="F119" s="393"/>
      <c r="G119" s="237"/>
      <c r="H119" s="238"/>
      <c r="I119" s="152"/>
      <c r="J119" s="153"/>
      <c r="K119" s="152"/>
      <c r="L119" s="153"/>
      <c r="M119" s="246"/>
      <c r="N119" s="247"/>
      <c r="O119" s="250"/>
      <c r="P119" s="251"/>
      <c r="Q119" s="251"/>
      <c r="R119" s="238"/>
      <c r="S119" s="335"/>
      <c r="T119" s="336"/>
      <c r="U119" s="336"/>
      <c r="V119" s="336"/>
      <c r="W119" s="337"/>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42"/>
      <c r="BG119" s="243"/>
      <c r="BH119" s="244"/>
      <c r="BI119" s="245"/>
      <c r="BJ119" s="303"/>
      <c r="BK119" s="304"/>
      <c r="BL119" s="304"/>
      <c r="BM119" s="304"/>
      <c r="BN119" s="305"/>
    </row>
    <row r="120" spans="2:66" ht="20.25" customHeight="1" x14ac:dyDescent="0.45">
      <c r="B120" s="307"/>
      <c r="C120" s="391"/>
      <c r="D120" s="394"/>
      <c r="E120" s="261"/>
      <c r="F120" s="393"/>
      <c r="G120" s="341"/>
      <c r="H120" s="342"/>
      <c r="I120" s="196"/>
      <c r="J120" s="197">
        <f>G119</f>
        <v>0</v>
      </c>
      <c r="K120" s="196"/>
      <c r="L120" s="197">
        <f>M119</f>
        <v>0</v>
      </c>
      <c r="M120" s="343"/>
      <c r="N120" s="344"/>
      <c r="O120" s="345"/>
      <c r="P120" s="346"/>
      <c r="Q120" s="346"/>
      <c r="R120" s="342"/>
      <c r="S120" s="335"/>
      <c r="T120" s="336"/>
      <c r="U120" s="336"/>
      <c r="V120" s="336"/>
      <c r="W120" s="337"/>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369">
        <f>IF($BI$3="４週",SUM(AA120:BB120),IF($BI$3="暦月",SUM(AA120:BE120),""))</f>
        <v>0</v>
      </c>
      <c r="BG120" s="370"/>
      <c r="BH120" s="371">
        <f>IF($BI$3="４週",BF120/4,IF($BI$3="暦月",(BF120/($BI$8/7)),""))</f>
        <v>0</v>
      </c>
      <c r="BI120" s="370"/>
      <c r="BJ120" s="366"/>
      <c r="BK120" s="367"/>
      <c r="BL120" s="367"/>
      <c r="BM120" s="367"/>
      <c r="BN120" s="368"/>
    </row>
    <row r="121" spans="2:66" ht="20.25" customHeight="1" x14ac:dyDescent="0.45">
      <c r="B121" s="306">
        <f>B119+1</f>
        <v>53</v>
      </c>
      <c r="C121" s="390"/>
      <c r="D121" s="392"/>
      <c r="E121" s="261"/>
      <c r="F121" s="393"/>
      <c r="G121" s="237"/>
      <c r="H121" s="238"/>
      <c r="I121" s="152"/>
      <c r="J121" s="153"/>
      <c r="K121" s="152"/>
      <c r="L121" s="153"/>
      <c r="M121" s="246"/>
      <c r="N121" s="247"/>
      <c r="O121" s="250"/>
      <c r="P121" s="251"/>
      <c r="Q121" s="251"/>
      <c r="R121" s="238"/>
      <c r="S121" s="335"/>
      <c r="T121" s="336"/>
      <c r="U121" s="336"/>
      <c r="V121" s="336"/>
      <c r="W121" s="337"/>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42"/>
      <c r="BG121" s="243"/>
      <c r="BH121" s="244"/>
      <c r="BI121" s="245"/>
      <c r="BJ121" s="303"/>
      <c r="BK121" s="304"/>
      <c r="BL121" s="304"/>
      <c r="BM121" s="304"/>
      <c r="BN121" s="305"/>
    </row>
    <row r="122" spans="2:66" ht="20.25" customHeight="1" x14ac:dyDescent="0.45">
      <c r="B122" s="307"/>
      <c r="C122" s="391"/>
      <c r="D122" s="394"/>
      <c r="E122" s="261"/>
      <c r="F122" s="393"/>
      <c r="G122" s="341"/>
      <c r="H122" s="342"/>
      <c r="I122" s="196"/>
      <c r="J122" s="197">
        <f>G121</f>
        <v>0</v>
      </c>
      <c r="K122" s="196"/>
      <c r="L122" s="197">
        <f>M121</f>
        <v>0</v>
      </c>
      <c r="M122" s="343"/>
      <c r="N122" s="344"/>
      <c r="O122" s="345"/>
      <c r="P122" s="346"/>
      <c r="Q122" s="346"/>
      <c r="R122" s="342"/>
      <c r="S122" s="335"/>
      <c r="T122" s="336"/>
      <c r="U122" s="336"/>
      <c r="V122" s="336"/>
      <c r="W122" s="337"/>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369">
        <f>IF($BI$3="４週",SUM(AA122:BB122),IF($BI$3="暦月",SUM(AA122:BE122),""))</f>
        <v>0</v>
      </c>
      <c r="BG122" s="370"/>
      <c r="BH122" s="371">
        <f>IF($BI$3="４週",BF122/4,IF($BI$3="暦月",(BF122/($BI$8/7)),""))</f>
        <v>0</v>
      </c>
      <c r="BI122" s="370"/>
      <c r="BJ122" s="366"/>
      <c r="BK122" s="367"/>
      <c r="BL122" s="367"/>
      <c r="BM122" s="367"/>
      <c r="BN122" s="368"/>
    </row>
    <row r="123" spans="2:66" ht="20.25" customHeight="1" x14ac:dyDescent="0.45">
      <c r="B123" s="306">
        <f>B121+1</f>
        <v>54</v>
      </c>
      <c r="C123" s="390"/>
      <c r="D123" s="392"/>
      <c r="E123" s="261"/>
      <c r="F123" s="393"/>
      <c r="G123" s="237"/>
      <c r="H123" s="238"/>
      <c r="I123" s="152"/>
      <c r="J123" s="153"/>
      <c r="K123" s="152"/>
      <c r="L123" s="153"/>
      <c r="M123" s="246"/>
      <c r="N123" s="247"/>
      <c r="O123" s="250"/>
      <c r="P123" s="251"/>
      <c r="Q123" s="251"/>
      <c r="R123" s="238"/>
      <c r="S123" s="335"/>
      <c r="T123" s="336"/>
      <c r="U123" s="336"/>
      <c r="V123" s="336"/>
      <c r="W123" s="337"/>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42"/>
      <c r="BG123" s="243"/>
      <c r="BH123" s="244"/>
      <c r="BI123" s="245"/>
      <c r="BJ123" s="303"/>
      <c r="BK123" s="304"/>
      <c r="BL123" s="304"/>
      <c r="BM123" s="304"/>
      <c r="BN123" s="305"/>
    </row>
    <row r="124" spans="2:66" ht="20.25" customHeight="1" x14ac:dyDescent="0.45">
      <c r="B124" s="307"/>
      <c r="C124" s="391"/>
      <c r="D124" s="394"/>
      <c r="E124" s="261"/>
      <c r="F124" s="393"/>
      <c r="G124" s="341"/>
      <c r="H124" s="342"/>
      <c r="I124" s="196"/>
      <c r="J124" s="197">
        <f>G123</f>
        <v>0</v>
      </c>
      <c r="K124" s="196"/>
      <c r="L124" s="197">
        <f>M123</f>
        <v>0</v>
      </c>
      <c r="M124" s="343"/>
      <c r="N124" s="344"/>
      <c r="O124" s="345"/>
      <c r="P124" s="346"/>
      <c r="Q124" s="346"/>
      <c r="R124" s="342"/>
      <c r="S124" s="335"/>
      <c r="T124" s="336"/>
      <c r="U124" s="336"/>
      <c r="V124" s="336"/>
      <c r="W124" s="337"/>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369">
        <f>IF($BI$3="４週",SUM(AA124:BB124),IF($BI$3="暦月",SUM(AA124:BE124),""))</f>
        <v>0</v>
      </c>
      <c r="BG124" s="370"/>
      <c r="BH124" s="371">
        <f>IF($BI$3="４週",BF124/4,IF($BI$3="暦月",(BF124/($BI$8/7)),""))</f>
        <v>0</v>
      </c>
      <c r="BI124" s="370"/>
      <c r="BJ124" s="366"/>
      <c r="BK124" s="367"/>
      <c r="BL124" s="367"/>
      <c r="BM124" s="367"/>
      <c r="BN124" s="368"/>
    </row>
    <row r="125" spans="2:66" ht="20.25" customHeight="1" x14ac:dyDescent="0.45">
      <c r="B125" s="306">
        <f>B123+1</f>
        <v>55</v>
      </c>
      <c r="C125" s="390"/>
      <c r="D125" s="392"/>
      <c r="E125" s="261"/>
      <c r="F125" s="393"/>
      <c r="G125" s="237"/>
      <c r="H125" s="238"/>
      <c r="I125" s="152"/>
      <c r="J125" s="153"/>
      <c r="K125" s="152"/>
      <c r="L125" s="153"/>
      <c r="M125" s="246"/>
      <c r="N125" s="247"/>
      <c r="O125" s="250"/>
      <c r="P125" s="251"/>
      <c r="Q125" s="251"/>
      <c r="R125" s="238"/>
      <c r="S125" s="335"/>
      <c r="T125" s="336"/>
      <c r="U125" s="336"/>
      <c r="V125" s="336"/>
      <c r="W125" s="337"/>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42"/>
      <c r="BG125" s="243"/>
      <c r="BH125" s="244"/>
      <c r="BI125" s="245"/>
      <c r="BJ125" s="303"/>
      <c r="BK125" s="304"/>
      <c r="BL125" s="304"/>
      <c r="BM125" s="304"/>
      <c r="BN125" s="305"/>
    </row>
    <row r="126" spans="2:66" ht="20.25" customHeight="1" x14ac:dyDescent="0.45">
      <c r="B126" s="307"/>
      <c r="C126" s="391"/>
      <c r="D126" s="394"/>
      <c r="E126" s="261"/>
      <c r="F126" s="393"/>
      <c r="G126" s="341"/>
      <c r="H126" s="342"/>
      <c r="I126" s="196"/>
      <c r="J126" s="197">
        <f>G125</f>
        <v>0</v>
      </c>
      <c r="K126" s="196"/>
      <c r="L126" s="197">
        <f>M125</f>
        <v>0</v>
      </c>
      <c r="M126" s="343"/>
      <c r="N126" s="344"/>
      <c r="O126" s="345"/>
      <c r="P126" s="346"/>
      <c r="Q126" s="346"/>
      <c r="R126" s="342"/>
      <c r="S126" s="335"/>
      <c r="T126" s="336"/>
      <c r="U126" s="336"/>
      <c r="V126" s="336"/>
      <c r="W126" s="337"/>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369">
        <f>IF($BI$3="４週",SUM(AA126:BB126),IF($BI$3="暦月",SUM(AA126:BE126),""))</f>
        <v>0</v>
      </c>
      <c r="BG126" s="370"/>
      <c r="BH126" s="371">
        <f>IF($BI$3="４週",BF126/4,IF($BI$3="暦月",(BF126/($BI$8/7)),""))</f>
        <v>0</v>
      </c>
      <c r="BI126" s="370"/>
      <c r="BJ126" s="366"/>
      <c r="BK126" s="367"/>
      <c r="BL126" s="367"/>
      <c r="BM126" s="367"/>
      <c r="BN126" s="368"/>
    </row>
    <row r="127" spans="2:66" ht="20.25" customHeight="1" x14ac:dyDescent="0.45">
      <c r="B127" s="306">
        <f>B125+1</f>
        <v>56</v>
      </c>
      <c r="C127" s="390"/>
      <c r="D127" s="392"/>
      <c r="E127" s="261"/>
      <c r="F127" s="393"/>
      <c r="G127" s="237"/>
      <c r="H127" s="238"/>
      <c r="I127" s="152"/>
      <c r="J127" s="153"/>
      <c r="K127" s="152"/>
      <c r="L127" s="153"/>
      <c r="M127" s="246"/>
      <c r="N127" s="247"/>
      <c r="O127" s="250"/>
      <c r="P127" s="251"/>
      <c r="Q127" s="251"/>
      <c r="R127" s="238"/>
      <c r="S127" s="335"/>
      <c r="T127" s="336"/>
      <c r="U127" s="336"/>
      <c r="V127" s="336"/>
      <c r="W127" s="337"/>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42"/>
      <c r="BG127" s="243"/>
      <c r="BH127" s="244"/>
      <c r="BI127" s="245"/>
      <c r="BJ127" s="303"/>
      <c r="BK127" s="304"/>
      <c r="BL127" s="304"/>
      <c r="BM127" s="304"/>
      <c r="BN127" s="305"/>
    </row>
    <row r="128" spans="2:66" ht="20.25" customHeight="1" x14ac:dyDescent="0.45">
      <c r="B128" s="307"/>
      <c r="C128" s="391"/>
      <c r="D128" s="394"/>
      <c r="E128" s="261"/>
      <c r="F128" s="393"/>
      <c r="G128" s="341"/>
      <c r="H128" s="342"/>
      <c r="I128" s="196"/>
      <c r="J128" s="197">
        <f>G127</f>
        <v>0</v>
      </c>
      <c r="K128" s="196"/>
      <c r="L128" s="197">
        <f>M127</f>
        <v>0</v>
      </c>
      <c r="M128" s="343"/>
      <c r="N128" s="344"/>
      <c r="O128" s="345"/>
      <c r="P128" s="346"/>
      <c r="Q128" s="346"/>
      <c r="R128" s="342"/>
      <c r="S128" s="335"/>
      <c r="T128" s="336"/>
      <c r="U128" s="336"/>
      <c r="V128" s="336"/>
      <c r="W128" s="337"/>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369">
        <f>IF($BI$3="４週",SUM(AA128:BB128),IF($BI$3="暦月",SUM(AA128:BE128),""))</f>
        <v>0</v>
      </c>
      <c r="BG128" s="370"/>
      <c r="BH128" s="371">
        <f>IF($BI$3="４週",BF128/4,IF($BI$3="暦月",(BF128/($BI$8/7)),""))</f>
        <v>0</v>
      </c>
      <c r="BI128" s="370"/>
      <c r="BJ128" s="366"/>
      <c r="BK128" s="367"/>
      <c r="BL128" s="367"/>
      <c r="BM128" s="367"/>
      <c r="BN128" s="368"/>
    </row>
    <row r="129" spans="2:66" ht="20.25" customHeight="1" x14ac:dyDescent="0.45">
      <c r="B129" s="306">
        <f>B127+1</f>
        <v>57</v>
      </c>
      <c r="C129" s="390"/>
      <c r="D129" s="392"/>
      <c r="E129" s="261"/>
      <c r="F129" s="393"/>
      <c r="G129" s="237"/>
      <c r="H129" s="238"/>
      <c r="I129" s="152"/>
      <c r="J129" s="153"/>
      <c r="K129" s="152"/>
      <c r="L129" s="153"/>
      <c r="M129" s="246"/>
      <c r="N129" s="247"/>
      <c r="O129" s="250"/>
      <c r="P129" s="251"/>
      <c r="Q129" s="251"/>
      <c r="R129" s="238"/>
      <c r="S129" s="335"/>
      <c r="T129" s="336"/>
      <c r="U129" s="336"/>
      <c r="V129" s="336"/>
      <c r="W129" s="337"/>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42"/>
      <c r="BG129" s="243"/>
      <c r="BH129" s="244"/>
      <c r="BI129" s="245"/>
      <c r="BJ129" s="303"/>
      <c r="BK129" s="304"/>
      <c r="BL129" s="304"/>
      <c r="BM129" s="304"/>
      <c r="BN129" s="305"/>
    </row>
    <row r="130" spans="2:66" ht="20.25" customHeight="1" x14ac:dyDescent="0.45">
      <c r="B130" s="307"/>
      <c r="C130" s="391"/>
      <c r="D130" s="394"/>
      <c r="E130" s="261"/>
      <c r="F130" s="393"/>
      <c r="G130" s="341"/>
      <c r="H130" s="342"/>
      <c r="I130" s="196"/>
      <c r="J130" s="197">
        <f>G129</f>
        <v>0</v>
      </c>
      <c r="K130" s="196"/>
      <c r="L130" s="197">
        <f>M129</f>
        <v>0</v>
      </c>
      <c r="M130" s="343"/>
      <c r="N130" s="344"/>
      <c r="O130" s="345"/>
      <c r="P130" s="346"/>
      <c r="Q130" s="346"/>
      <c r="R130" s="342"/>
      <c r="S130" s="335"/>
      <c r="T130" s="336"/>
      <c r="U130" s="336"/>
      <c r="V130" s="336"/>
      <c r="W130" s="337"/>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369">
        <f>IF($BI$3="４週",SUM(AA130:BB130),IF($BI$3="暦月",SUM(AA130:BE130),""))</f>
        <v>0</v>
      </c>
      <c r="BG130" s="370"/>
      <c r="BH130" s="371">
        <f>IF($BI$3="４週",BF130/4,IF($BI$3="暦月",(BF130/($BI$8/7)),""))</f>
        <v>0</v>
      </c>
      <c r="BI130" s="370"/>
      <c r="BJ130" s="366"/>
      <c r="BK130" s="367"/>
      <c r="BL130" s="367"/>
      <c r="BM130" s="367"/>
      <c r="BN130" s="368"/>
    </row>
    <row r="131" spans="2:66" ht="20.25" customHeight="1" x14ac:dyDescent="0.45">
      <c r="B131" s="306">
        <f>B129+1</f>
        <v>58</v>
      </c>
      <c r="C131" s="390"/>
      <c r="D131" s="392"/>
      <c r="E131" s="261"/>
      <c r="F131" s="393"/>
      <c r="G131" s="237"/>
      <c r="H131" s="238"/>
      <c r="I131" s="152"/>
      <c r="J131" s="153"/>
      <c r="K131" s="152"/>
      <c r="L131" s="153"/>
      <c r="M131" s="246"/>
      <c r="N131" s="247"/>
      <c r="O131" s="250"/>
      <c r="P131" s="251"/>
      <c r="Q131" s="251"/>
      <c r="R131" s="238"/>
      <c r="S131" s="335"/>
      <c r="T131" s="336"/>
      <c r="U131" s="336"/>
      <c r="V131" s="336"/>
      <c r="W131" s="337"/>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42"/>
      <c r="BG131" s="243"/>
      <c r="BH131" s="244"/>
      <c r="BI131" s="245"/>
      <c r="BJ131" s="303"/>
      <c r="BK131" s="304"/>
      <c r="BL131" s="304"/>
      <c r="BM131" s="304"/>
      <c r="BN131" s="305"/>
    </row>
    <row r="132" spans="2:66" ht="20.25" customHeight="1" x14ac:dyDescent="0.45">
      <c r="B132" s="307"/>
      <c r="C132" s="391"/>
      <c r="D132" s="394"/>
      <c r="E132" s="261"/>
      <c r="F132" s="393"/>
      <c r="G132" s="341"/>
      <c r="H132" s="342"/>
      <c r="I132" s="196"/>
      <c r="J132" s="197">
        <f>G131</f>
        <v>0</v>
      </c>
      <c r="K132" s="196"/>
      <c r="L132" s="197">
        <f>M131</f>
        <v>0</v>
      </c>
      <c r="M132" s="343"/>
      <c r="N132" s="344"/>
      <c r="O132" s="345"/>
      <c r="P132" s="346"/>
      <c r="Q132" s="346"/>
      <c r="R132" s="342"/>
      <c r="S132" s="335"/>
      <c r="T132" s="336"/>
      <c r="U132" s="336"/>
      <c r="V132" s="336"/>
      <c r="W132" s="337"/>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369">
        <f>IF($BI$3="４週",SUM(AA132:BB132),IF($BI$3="暦月",SUM(AA132:BE132),""))</f>
        <v>0</v>
      </c>
      <c r="BG132" s="370"/>
      <c r="BH132" s="371">
        <f>IF($BI$3="４週",BF132/4,IF($BI$3="暦月",(BF132/($BI$8/7)),""))</f>
        <v>0</v>
      </c>
      <c r="BI132" s="370"/>
      <c r="BJ132" s="366"/>
      <c r="BK132" s="367"/>
      <c r="BL132" s="367"/>
      <c r="BM132" s="367"/>
      <c r="BN132" s="368"/>
    </row>
    <row r="133" spans="2:66" ht="20.25" customHeight="1" x14ac:dyDescent="0.45">
      <c r="B133" s="306">
        <f>B131+1</f>
        <v>59</v>
      </c>
      <c r="C133" s="390"/>
      <c r="D133" s="392"/>
      <c r="E133" s="261"/>
      <c r="F133" s="393"/>
      <c r="G133" s="237"/>
      <c r="H133" s="238"/>
      <c r="I133" s="152"/>
      <c r="J133" s="153"/>
      <c r="K133" s="152"/>
      <c r="L133" s="153"/>
      <c r="M133" s="246"/>
      <c r="N133" s="247"/>
      <c r="O133" s="250"/>
      <c r="P133" s="251"/>
      <c r="Q133" s="251"/>
      <c r="R133" s="238"/>
      <c r="S133" s="335"/>
      <c r="T133" s="336"/>
      <c r="U133" s="336"/>
      <c r="V133" s="336"/>
      <c r="W133" s="337"/>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42"/>
      <c r="BG133" s="243"/>
      <c r="BH133" s="244"/>
      <c r="BI133" s="245"/>
      <c r="BJ133" s="303"/>
      <c r="BK133" s="304"/>
      <c r="BL133" s="304"/>
      <c r="BM133" s="304"/>
      <c r="BN133" s="305"/>
    </row>
    <row r="134" spans="2:66" ht="20.25" customHeight="1" x14ac:dyDescent="0.45">
      <c r="B134" s="307"/>
      <c r="C134" s="391"/>
      <c r="D134" s="394"/>
      <c r="E134" s="261"/>
      <c r="F134" s="393"/>
      <c r="G134" s="341"/>
      <c r="H134" s="342"/>
      <c r="I134" s="196"/>
      <c r="J134" s="197">
        <f>G133</f>
        <v>0</v>
      </c>
      <c r="K134" s="196"/>
      <c r="L134" s="197">
        <f>M133</f>
        <v>0</v>
      </c>
      <c r="M134" s="343"/>
      <c r="N134" s="344"/>
      <c r="O134" s="345"/>
      <c r="P134" s="346"/>
      <c r="Q134" s="346"/>
      <c r="R134" s="342"/>
      <c r="S134" s="335"/>
      <c r="T134" s="336"/>
      <c r="U134" s="336"/>
      <c r="V134" s="336"/>
      <c r="W134" s="337"/>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369">
        <f>IF($BI$3="４週",SUM(AA134:BB134),IF($BI$3="暦月",SUM(AA134:BE134),""))</f>
        <v>0</v>
      </c>
      <c r="BG134" s="370"/>
      <c r="BH134" s="371">
        <f>IF($BI$3="４週",BF134/4,IF($BI$3="暦月",(BF134/($BI$8/7)),""))</f>
        <v>0</v>
      </c>
      <c r="BI134" s="370"/>
      <c r="BJ134" s="366"/>
      <c r="BK134" s="367"/>
      <c r="BL134" s="367"/>
      <c r="BM134" s="367"/>
      <c r="BN134" s="368"/>
    </row>
    <row r="135" spans="2:66" ht="20.25" customHeight="1" x14ac:dyDescent="0.45">
      <c r="B135" s="306">
        <f>B133+1</f>
        <v>60</v>
      </c>
      <c r="C135" s="390"/>
      <c r="D135" s="392"/>
      <c r="E135" s="261"/>
      <c r="F135" s="393"/>
      <c r="G135" s="237"/>
      <c r="H135" s="238"/>
      <c r="I135" s="152"/>
      <c r="J135" s="153"/>
      <c r="K135" s="152"/>
      <c r="L135" s="153"/>
      <c r="M135" s="246"/>
      <c r="N135" s="247"/>
      <c r="O135" s="250"/>
      <c r="P135" s="251"/>
      <c r="Q135" s="251"/>
      <c r="R135" s="238"/>
      <c r="S135" s="335"/>
      <c r="T135" s="336"/>
      <c r="U135" s="336"/>
      <c r="V135" s="336"/>
      <c r="W135" s="337"/>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42"/>
      <c r="BG135" s="243"/>
      <c r="BH135" s="244"/>
      <c r="BI135" s="245"/>
      <c r="BJ135" s="303"/>
      <c r="BK135" s="304"/>
      <c r="BL135" s="304"/>
      <c r="BM135" s="304"/>
      <c r="BN135" s="305"/>
    </row>
    <row r="136" spans="2:66" ht="20.25" customHeight="1" x14ac:dyDescent="0.45">
      <c r="B136" s="307"/>
      <c r="C136" s="391"/>
      <c r="D136" s="394"/>
      <c r="E136" s="261"/>
      <c r="F136" s="393"/>
      <c r="G136" s="341"/>
      <c r="H136" s="342"/>
      <c r="I136" s="196"/>
      <c r="J136" s="197">
        <f>G135</f>
        <v>0</v>
      </c>
      <c r="K136" s="196"/>
      <c r="L136" s="197">
        <f>M135</f>
        <v>0</v>
      </c>
      <c r="M136" s="343"/>
      <c r="N136" s="344"/>
      <c r="O136" s="345"/>
      <c r="P136" s="346"/>
      <c r="Q136" s="346"/>
      <c r="R136" s="342"/>
      <c r="S136" s="335"/>
      <c r="T136" s="336"/>
      <c r="U136" s="336"/>
      <c r="V136" s="336"/>
      <c r="W136" s="337"/>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369">
        <f>IF($BI$3="４週",SUM(AA136:BB136),IF($BI$3="暦月",SUM(AA136:BE136),""))</f>
        <v>0</v>
      </c>
      <c r="BG136" s="370"/>
      <c r="BH136" s="371">
        <f>IF($BI$3="４週",BF136/4,IF($BI$3="暦月",(BF136/($BI$8/7)),""))</f>
        <v>0</v>
      </c>
      <c r="BI136" s="370"/>
      <c r="BJ136" s="366"/>
      <c r="BK136" s="367"/>
      <c r="BL136" s="367"/>
      <c r="BM136" s="367"/>
      <c r="BN136" s="368"/>
    </row>
    <row r="137" spans="2:66" ht="20.25" customHeight="1" x14ac:dyDescent="0.45">
      <c r="B137" s="306">
        <f>B135+1</f>
        <v>61</v>
      </c>
      <c r="C137" s="390"/>
      <c r="D137" s="392"/>
      <c r="E137" s="261"/>
      <c r="F137" s="393"/>
      <c r="G137" s="237"/>
      <c r="H137" s="238"/>
      <c r="I137" s="152"/>
      <c r="J137" s="153"/>
      <c r="K137" s="152"/>
      <c r="L137" s="153"/>
      <c r="M137" s="246"/>
      <c r="N137" s="247"/>
      <c r="O137" s="250"/>
      <c r="P137" s="251"/>
      <c r="Q137" s="251"/>
      <c r="R137" s="238"/>
      <c r="S137" s="335"/>
      <c r="T137" s="336"/>
      <c r="U137" s="336"/>
      <c r="V137" s="336"/>
      <c r="W137" s="337"/>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42"/>
      <c r="BG137" s="243"/>
      <c r="BH137" s="244"/>
      <c r="BI137" s="245"/>
      <c r="BJ137" s="303"/>
      <c r="BK137" s="304"/>
      <c r="BL137" s="304"/>
      <c r="BM137" s="304"/>
      <c r="BN137" s="305"/>
    </row>
    <row r="138" spans="2:66" ht="20.25" customHeight="1" x14ac:dyDescent="0.45">
      <c r="B138" s="307"/>
      <c r="C138" s="391"/>
      <c r="D138" s="394"/>
      <c r="E138" s="261"/>
      <c r="F138" s="393"/>
      <c r="G138" s="341"/>
      <c r="H138" s="342"/>
      <c r="I138" s="196"/>
      <c r="J138" s="197">
        <f>G137</f>
        <v>0</v>
      </c>
      <c r="K138" s="196"/>
      <c r="L138" s="197">
        <f>M137</f>
        <v>0</v>
      </c>
      <c r="M138" s="343"/>
      <c r="N138" s="344"/>
      <c r="O138" s="345"/>
      <c r="P138" s="346"/>
      <c r="Q138" s="346"/>
      <c r="R138" s="342"/>
      <c r="S138" s="335"/>
      <c r="T138" s="336"/>
      <c r="U138" s="336"/>
      <c r="V138" s="336"/>
      <c r="W138" s="337"/>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369">
        <f>IF($BI$3="４週",SUM(AA138:BB138),IF($BI$3="暦月",SUM(AA138:BE138),""))</f>
        <v>0</v>
      </c>
      <c r="BG138" s="370"/>
      <c r="BH138" s="371">
        <f>IF($BI$3="４週",BF138/4,IF($BI$3="暦月",(BF138/($BI$8/7)),""))</f>
        <v>0</v>
      </c>
      <c r="BI138" s="370"/>
      <c r="BJ138" s="366"/>
      <c r="BK138" s="367"/>
      <c r="BL138" s="367"/>
      <c r="BM138" s="367"/>
      <c r="BN138" s="368"/>
    </row>
    <row r="139" spans="2:66" ht="20.25" customHeight="1" x14ac:dyDescent="0.45">
      <c r="B139" s="306">
        <f>B137+1</f>
        <v>62</v>
      </c>
      <c r="C139" s="390"/>
      <c r="D139" s="392"/>
      <c r="E139" s="261"/>
      <c r="F139" s="393"/>
      <c r="G139" s="237"/>
      <c r="H139" s="238"/>
      <c r="I139" s="152"/>
      <c r="J139" s="153"/>
      <c r="K139" s="152"/>
      <c r="L139" s="153"/>
      <c r="M139" s="246"/>
      <c r="N139" s="247"/>
      <c r="O139" s="250"/>
      <c r="P139" s="251"/>
      <c r="Q139" s="251"/>
      <c r="R139" s="238"/>
      <c r="S139" s="335"/>
      <c r="T139" s="336"/>
      <c r="U139" s="336"/>
      <c r="V139" s="336"/>
      <c r="W139" s="337"/>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42"/>
      <c r="BG139" s="243"/>
      <c r="BH139" s="244"/>
      <c r="BI139" s="245"/>
      <c r="BJ139" s="303"/>
      <c r="BK139" s="304"/>
      <c r="BL139" s="304"/>
      <c r="BM139" s="304"/>
      <c r="BN139" s="305"/>
    </row>
    <row r="140" spans="2:66" ht="20.25" customHeight="1" x14ac:dyDescent="0.45">
      <c r="B140" s="307"/>
      <c r="C140" s="391"/>
      <c r="D140" s="394"/>
      <c r="E140" s="261"/>
      <c r="F140" s="393"/>
      <c r="G140" s="341"/>
      <c r="H140" s="342"/>
      <c r="I140" s="196"/>
      <c r="J140" s="197">
        <f>G139</f>
        <v>0</v>
      </c>
      <c r="K140" s="196"/>
      <c r="L140" s="197">
        <f>M139</f>
        <v>0</v>
      </c>
      <c r="M140" s="343"/>
      <c r="N140" s="344"/>
      <c r="O140" s="345"/>
      <c r="P140" s="346"/>
      <c r="Q140" s="346"/>
      <c r="R140" s="342"/>
      <c r="S140" s="335"/>
      <c r="T140" s="336"/>
      <c r="U140" s="336"/>
      <c r="V140" s="336"/>
      <c r="W140" s="337"/>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369">
        <f>IF($BI$3="４週",SUM(AA140:BB140),IF($BI$3="暦月",SUM(AA140:BE140),""))</f>
        <v>0</v>
      </c>
      <c r="BG140" s="370"/>
      <c r="BH140" s="371">
        <f>IF($BI$3="４週",BF140/4,IF($BI$3="暦月",(BF140/($BI$8/7)),""))</f>
        <v>0</v>
      </c>
      <c r="BI140" s="370"/>
      <c r="BJ140" s="366"/>
      <c r="BK140" s="367"/>
      <c r="BL140" s="367"/>
      <c r="BM140" s="367"/>
      <c r="BN140" s="368"/>
    </row>
    <row r="141" spans="2:66" ht="20.25" customHeight="1" x14ac:dyDescent="0.45">
      <c r="B141" s="306">
        <f>B139+1</f>
        <v>63</v>
      </c>
      <c r="C141" s="390"/>
      <c r="D141" s="392"/>
      <c r="E141" s="261"/>
      <c r="F141" s="393"/>
      <c r="G141" s="237"/>
      <c r="H141" s="238"/>
      <c r="I141" s="152"/>
      <c r="J141" s="153"/>
      <c r="K141" s="152"/>
      <c r="L141" s="153"/>
      <c r="M141" s="246"/>
      <c r="N141" s="247"/>
      <c r="O141" s="250"/>
      <c r="P141" s="251"/>
      <c r="Q141" s="251"/>
      <c r="R141" s="238"/>
      <c r="S141" s="335"/>
      <c r="T141" s="336"/>
      <c r="U141" s="336"/>
      <c r="V141" s="336"/>
      <c r="W141" s="337"/>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42"/>
      <c r="BG141" s="243"/>
      <c r="BH141" s="244"/>
      <c r="BI141" s="245"/>
      <c r="BJ141" s="303"/>
      <c r="BK141" s="304"/>
      <c r="BL141" s="304"/>
      <c r="BM141" s="304"/>
      <c r="BN141" s="305"/>
    </row>
    <row r="142" spans="2:66" ht="20.25" customHeight="1" x14ac:dyDescent="0.45">
      <c r="B142" s="307"/>
      <c r="C142" s="391"/>
      <c r="D142" s="394"/>
      <c r="E142" s="261"/>
      <c r="F142" s="393"/>
      <c r="G142" s="341"/>
      <c r="H142" s="342"/>
      <c r="I142" s="196"/>
      <c r="J142" s="197">
        <f>G141</f>
        <v>0</v>
      </c>
      <c r="K142" s="196"/>
      <c r="L142" s="197">
        <f>M141</f>
        <v>0</v>
      </c>
      <c r="M142" s="343"/>
      <c r="N142" s="344"/>
      <c r="O142" s="345"/>
      <c r="P142" s="346"/>
      <c r="Q142" s="346"/>
      <c r="R142" s="342"/>
      <c r="S142" s="335"/>
      <c r="T142" s="336"/>
      <c r="U142" s="336"/>
      <c r="V142" s="336"/>
      <c r="W142" s="337"/>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369">
        <f>IF($BI$3="４週",SUM(AA142:BB142),IF($BI$3="暦月",SUM(AA142:BE142),""))</f>
        <v>0</v>
      </c>
      <c r="BG142" s="370"/>
      <c r="BH142" s="371">
        <f>IF($BI$3="４週",BF142/4,IF($BI$3="暦月",(BF142/($BI$8/7)),""))</f>
        <v>0</v>
      </c>
      <c r="BI142" s="370"/>
      <c r="BJ142" s="366"/>
      <c r="BK142" s="367"/>
      <c r="BL142" s="367"/>
      <c r="BM142" s="367"/>
      <c r="BN142" s="368"/>
    </row>
    <row r="143" spans="2:66" ht="20.25" customHeight="1" x14ac:dyDescent="0.45">
      <c r="B143" s="306">
        <f>B141+1</f>
        <v>64</v>
      </c>
      <c r="C143" s="390"/>
      <c r="D143" s="392"/>
      <c r="E143" s="261"/>
      <c r="F143" s="393"/>
      <c r="G143" s="237"/>
      <c r="H143" s="238"/>
      <c r="I143" s="152"/>
      <c r="J143" s="153"/>
      <c r="K143" s="152"/>
      <c r="L143" s="153"/>
      <c r="M143" s="246"/>
      <c r="N143" s="247"/>
      <c r="O143" s="250"/>
      <c r="P143" s="251"/>
      <c r="Q143" s="251"/>
      <c r="R143" s="238"/>
      <c r="S143" s="335"/>
      <c r="T143" s="336"/>
      <c r="U143" s="336"/>
      <c r="V143" s="336"/>
      <c r="W143" s="337"/>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42"/>
      <c r="BG143" s="243"/>
      <c r="BH143" s="244"/>
      <c r="BI143" s="245"/>
      <c r="BJ143" s="303"/>
      <c r="BK143" s="304"/>
      <c r="BL143" s="304"/>
      <c r="BM143" s="304"/>
      <c r="BN143" s="305"/>
    </row>
    <row r="144" spans="2:66" ht="20.25" customHeight="1" x14ac:dyDescent="0.45">
      <c r="B144" s="307"/>
      <c r="C144" s="391"/>
      <c r="D144" s="394"/>
      <c r="E144" s="261"/>
      <c r="F144" s="393"/>
      <c r="G144" s="341"/>
      <c r="H144" s="342"/>
      <c r="I144" s="196"/>
      <c r="J144" s="197">
        <f>G143</f>
        <v>0</v>
      </c>
      <c r="K144" s="196"/>
      <c r="L144" s="197">
        <f>M143</f>
        <v>0</v>
      </c>
      <c r="M144" s="343"/>
      <c r="N144" s="344"/>
      <c r="O144" s="345"/>
      <c r="P144" s="346"/>
      <c r="Q144" s="346"/>
      <c r="R144" s="342"/>
      <c r="S144" s="335"/>
      <c r="T144" s="336"/>
      <c r="U144" s="336"/>
      <c r="V144" s="336"/>
      <c r="W144" s="337"/>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369">
        <f>IF($BI$3="４週",SUM(AA144:BB144),IF($BI$3="暦月",SUM(AA144:BE144),""))</f>
        <v>0</v>
      </c>
      <c r="BG144" s="370"/>
      <c r="BH144" s="371">
        <f>IF($BI$3="４週",BF144/4,IF($BI$3="暦月",(BF144/($BI$8/7)),""))</f>
        <v>0</v>
      </c>
      <c r="BI144" s="370"/>
      <c r="BJ144" s="366"/>
      <c r="BK144" s="367"/>
      <c r="BL144" s="367"/>
      <c r="BM144" s="367"/>
      <c r="BN144" s="368"/>
    </row>
    <row r="145" spans="2:66" ht="20.25" customHeight="1" x14ac:dyDescent="0.45">
      <c r="B145" s="306">
        <f>B143+1</f>
        <v>65</v>
      </c>
      <c r="C145" s="390"/>
      <c r="D145" s="392"/>
      <c r="E145" s="261"/>
      <c r="F145" s="393"/>
      <c r="G145" s="237"/>
      <c r="H145" s="238"/>
      <c r="I145" s="152"/>
      <c r="J145" s="153"/>
      <c r="K145" s="152"/>
      <c r="L145" s="153"/>
      <c r="M145" s="246"/>
      <c r="N145" s="247"/>
      <c r="O145" s="250"/>
      <c r="P145" s="251"/>
      <c r="Q145" s="251"/>
      <c r="R145" s="238"/>
      <c r="S145" s="335"/>
      <c r="T145" s="336"/>
      <c r="U145" s="336"/>
      <c r="V145" s="336"/>
      <c r="W145" s="337"/>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42"/>
      <c r="BG145" s="243"/>
      <c r="BH145" s="244"/>
      <c r="BI145" s="245"/>
      <c r="BJ145" s="303"/>
      <c r="BK145" s="304"/>
      <c r="BL145" s="304"/>
      <c r="BM145" s="304"/>
      <c r="BN145" s="305"/>
    </row>
    <row r="146" spans="2:66" ht="20.25" customHeight="1" x14ac:dyDescent="0.45">
      <c r="B146" s="307"/>
      <c r="C146" s="391"/>
      <c r="D146" s="394"/>
      <c r="E146" s="261"/>
      <c r="F146" s="393"/>
      <c r="G146" s="341"/>
      <c r="H146" s="342"/>
      <c r="I146" s="196"/>
      <c r="J146" s="197">
        <f>G145</f>
        <v>0</v>
      </c>
      <c r="K146" s="196"/>
      <c r="L146" s="197">
        <f>M145</f>
        <v>0</v>
      </c>
      <c r="M146" s="343"/>
      <c r="N146" s="344"/>
      <c r="O146" s="345"/>
      <c r="P146" s="346"/>
      <c r="Q146" s="346"/>
      <c r="R146" s="342"/>
      <c r="S146" s="335"/>
      <c r="T146" s="336"/>
      <c r="U146" s="336"/>
      <c r="V146" s="336"/>
      <c r="W146" s="337"/>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369">
        <f>IF($BI$3="４週",SUM(AA146:BB146),IF($BI$3="暦月",SUM(AA146:BE146),""))</f>
        <v>0</v>
      </c>
      <c r="BG146" s="370"/>
      <c r="BH146" s="371">
        <f>IF($BI$3="４週",BF146/4,IF($BI$3="暦月",(BF146/($BI$8/7)),""))</f>
        <v>0</v>
      </c>
      <c r="BI146" s="370"/>
      <c r="BJ146" s="366"/>
      <c r="BK146" s="367"/>
      <c r="BL146" s="367"/>
      <c r="BM146" s="367"/>
      <c r="BN146" s="368"/>
    </row>
    <row r="147" spans="2:66" ht="20.25" customHeight="1" x14ac:dyDescent="0.45">
      <c r="B147" s="306">
        <f>B145+1</f>
        <v>66</v>
      </c>
      <c r="C147" s="390"/>
      <c r="D147" s="392"/>
      <c r="E147" s="261"/>
      <c r="F147" s="393"/>
      <c r="G147" s="237"/>
      <c r="H147" s="238"/>
      <c r="I147" s="152"/>
      <c r="J147" s="153"/>
      <c r="K147" s="152"/>
      <c r="L147" s="153"/>
      <c r="M147" s="246"/>
      <c r="N147" s="247"/>
      <c r="O147" s="250"/>
      <c r="P147" s="251"/>
      <c r="Q147" s="251"/>
      <c r="R147" s="238"/>
      <c r="S147" s="335"/>
      <c r="T147" s="336"/>
      <c r="U147" s="336"/>
      <c r="V147" s="336"/>
      <c r="W147" s="337"/>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42"/>
      <c r="BG147" s="243"/>
      <c r="BH147" s="244"/>
      <c r="BI147" s="245"/>
      <c r="BJ147" s="303"/>
      <c r="BK147" s="304"/>
      <c r="BL147" s="304"/>
      <c r="BM147" s="304"/>
      <c r="BN147" s="305"/>
    </row>
    <row r="148" spans="2:66" ht="20.25" customHeight="1" x14ac:dyDescent="0.45">
      <c r="B148" s="307"/>
      <c r="C148" s="391"/>
      <c r="D148" s="394"/>
      <c r="E148" s="261"/>
      <c r="F148" s="393"/>
      <c r="G148" s="341"/>
      <c r="H148" s="342"/>
      <c r="I148" s="196"/>
      <c r="J148" s="197">
        <f>G147</f>
        <v>0</v>
      </c>
      <c r="K148" s="196"/>
      <c r="L148" s="197">
        <f>M147</f>
        <v>0</v>
      </c>
      <c r="M148" s="343"/>
      <c r="N148" s="344"/>
      <c r="O148" s="345"/>
      <c r="P148" s="346"/>
      <c r="Q148" s="346"/>
      <c r="R148" s="342"/>
      <c r="S148" s="335"/>
      <c r="T148" s="336"/>
      <c r="U148" s="336"/>
      <c r="V148" s="336"/>
      <c r="W148" s="337"/>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369">
        <f>IF($BI$3="４週",SUM(AA148:BB148),IF($BI$3="暦月",SUM(AA148:BE148),""))</f>
        <v>0</v>
      </c>
      <c r="BG148" s="370"/>
      <c r="BH148" s="371">
        <f>IF($BI$3="４週",BF148/4,IF($BI$3="暦月",(BF148/($BI$8/7)),""))</f>
        <v>0</v>
      </c>
      <c r="BI148" s="370"/>
      <c r="BJ148" s="366"/>
      <c r="BK148" s="367"/>
      <c r="BL148" s="367"/>
      <c r="BM148" s="367"/>
      <c r="BN148" s="368"/>
    </row>
    <row r="149" spans="2:66" ht="20.25" customHeight="1" x14ac:dyDescent="0.45">
      <c r="B149" s="306">
        <f>B147+1</f>
        <v>67</v>
      </c>
      <c r="C149" s="390"/>
      <c r="D149" s="392"/>
      <c r="E149" s="261"/>
      <c r="F149" s="393"/>
      <c r="G149" s="237"/>
      <c r="H149" s="238"/>
      <c r="I149" s="152"/>
      <c r="J149" s="153"/>
      <c r="K149" s="152"/>
      <c r="L149" s="153"/>
      <c r="M149" s="246"/>
      <c r="N149" s="247"/>
      <c r="O149" s="250"/>
      <c r="P149" s="251"/>
      <c r="Q149" s="251"/>
      <c r="R149" s="238"/>
      <c r="S149" s="335"/>
      <c r="T149" s="336"/>
      <c r="U149" s="336"/>
      <c r="V149" s="336"/>
      <c r="W149" s="337"/>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42"/>
      <c r="BG149" s="243"/>
      <c r="BH149" s="244"/>
      <c r="BI149" s="245"/>
      <c r="BJ149" s="303"/>
      <c r="BK149" s="304"/>
      <c r="BL149" s="304"/>
      <c r="BM149" s="304"/>
      <c r="BN149" s="305"/>
    </row>
    <row r="150" spans="2:66" ht="20.25" customHeight="1" x14ac:dyDescent="0.45">
      <c r="B150" s="307"/>
      <c r="C150" s="391"/>
      <c r="D150" s="394"/>
      <c r="E150" s="261"/>
      <c r="F150" s="393"/>
      <c r="G150" s="341"/>
      <c r="H150" s="342"/>
      <c r="I150" s="196"/>
      <c r="J150" s="197">
        <f>G149</f>
        <v>0</v>
      </c>
      <c r="K150" s="196"/>
      <c r="L150" s="197">
        <f>M149</f>
        <v>0</v>
      </c>
      <c r="M150" s="343"/>
      <c r="N150" s="344"/>
      <c r="O150" s="345"/>
      <c r="P150" s="346"/>
      <c r="Q150" s="346"/>
      <c r="R150" s="342"/>
      <c r="S150" s="335"/>
      <c r="T150" s="336"/>
      <c r="U150" s="336"/>
      <c r="V150" s="336"/>
      <c r="W150" s="337"/>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369">
        <f>IF($BI$3="４週",SUM(AA150:BB150),IF($BI$3="暦月",SUM(AA150:BE150),""))</f>
        <v>0</v>
      </c>
      <c r="BG150" s="370"/>
      <c r="BH150" s="371">
        <f>IF($BI$3="４週",BF150/4,IF($BI$3="暦月",(BF150/($BI$8/7)),""))</f>
        <v>0</v>
      </c>
      <c r="BI150" s="370"/>
      <c r="BJ150" s="366"/>
      <c r="BK150" s="367"/>
      <c r="BL150" s="367"/>
      <c r="BM150" s="367"/>
      <c r="BN150" s="368"/>
    </row>
    <row r="151" spans="2:66" ht="20.25" customHeight="1" x14ac:dyDescent="0.45">
      <c r="B151" s="306">
        <f>B149+1</f>
        <v>68</v>
      </c>
      <c r="C151" s="390"/>
      <c r="D151" s="392"/>
      <c r="E151" s="261"/>
      <c r="F151" s="393"/>
      <c r="G151" s="237"/>
      <c r="H151" s="238"/>
      <c r="I151" s="152"/>
      <c r="J151" s="153"/>
      <c r="K151" s="152"/>
      <c r="L151" s="153"/>
      <c r="M151" s="246"/>
      <c r="N151" s="247"/>
      <c r="O151" s="250"/>
      <c r="P151" s="251"/>
      <c r="Q151" s="251"/>
      <c r="R151" s="238"/>
      <c r="S151" s="335"/>
      <c r="T151" s="336"/>
      <c r="U151" s="336"/>
      <c r="V151" s="336"/>
      <c r="W151" s="337"/>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42"/>
      <c r="BG151" s="243"/>
      <c r="BH151" s="244"/>
      <c r="BI151" s="245"/>
      <c r="BJ151" s="303"/>
      <c r="BK151" s="304"/>
      <c r="BL151" s="304"/>
      <c r="BM151" s="304"/>
      <c r="BN151" s="305"/>
    </row>
    <row r="152" spans="2:66" ht="20.25" customHeight="1" x14ac:dyDescent="0.45">
      <c r="B152" s="307"/>
      <c r="C152" s="391"/>
      <c r="D152" s="394"/>
      <c r="E152" s="261"/>
      <c r="F152" s="393"/>
      <c r="G152" s="341"/>
      <c r="H152" s="342"/>
      <c r="I152" s="196"/>
      <c r="J152" s="197">
        <f>G151</f>
        <v>0</v>
      </c>
      <c r="K152" s="196"/>
      <c r="L152" s="197">
        <f>M151</f>
        <v>0</v>
      </c>
      <c r="M152" s="343"/>
      <c r="N152" s="344"/>
      <c r="O152" s="345"/>
      <c r="P152" s="346"/>
      <c r="Q152" s="346"/>
      <c r="R152" s="342"/>
      <c r="S152" s="335"/>
      <c r="T152" s="336"/>
      <c r="U152" s="336"/>
      <c r="V152" s="336"/>
      <c r="W152" s="337"/>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369">
        <f>IF($BI$3="４週",SUM(AA152:BB152),IF($BI$3="暦月",SUM(AA152:BE152),""))</f>
        <v>0</v>
      </c>
      <c r="BG152" s="370"/>
      <c r="BH152" s="371">
        <f>IF($BI$3="４週",BF152/4,IF($BI$3="暦月",(BF152/($BI$8/7)),""))</f>
        <v>0</v>
      </c>
      <c r="BI152" s="370"/>
      <c r="BJ152" s="366"/>
      <c r="BK152" s="367"/>
      <c r="BL152" s="367"/>
      <c r="BM152" s="367"/>
      <c r="BN152" s="368"/>
    </row>
    <row r="153" spans="2:66" ht="20.25" customHeight="1" x14ac:dyDescent="0.45">
      <c r="B153" s="306">
        <f>B151+1</f>
        <v>69</v>
      </c>
      <c r="C153" s="390"/>
      <c r="D153" s="392"/>
      <c r="E153" s="261"/>
      <c r="F153" s="393"/>
      <c r="G153" s="237"/>
      <c r="H153" s="238"/>
      <c r="I153" s="152"/>
      <c r="J153" s="153"/>
      <c r="K153" s="152"/>
      <c r="L153" s="153"/>
      <c r="M153" s="246"/>
      <c r="N153" s="247"/>
      <c r="O153" s="250"/>
      <c r="P153" s="251"/>
      <c r="Q153" s="251"/>
      <c r="R153" s="238"/>
      <c r="S153" s="335"/>
      <c r="T153" s="336"/>
      <c r="U153" s="336"/>
      <c r="V153" s="336"/>
      <c r="W153" s="337"/>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42"/>
      <c r="BG153" s="243"/>
      <c r="BH153" s="244"/>
      <c r="BI153" s="245"/>
      <c r="BJ153" s="303"/>
      <c r="BK153" s="304"/>
      <c r="BL153" s="304"/>
      <c r="BM153" s="304"/>
      <c r="BN153" s="305"/>
    </row>
    <row r="154" spans="2:66" ht="20.25" customHeight="1" x14ac:dyDescent="0.45">
      <c r="B154" s="307"/>
      <c r="C154" s="391"/>
      <c r="D154" s="394"/>
      <c r="E154" s="261"/>
      <c r="F154" s="393"/>
      <c r="G154" s="341"/>
      <c r="H154" s="342"/>
      <c r="I154" s="196"/>
      <c r="J154" s="197">
        <f>G153</f>
        <v>0</v>
      </c>
      <c r="K154" s="196"/>
      <c r="L154" s="197">
        <f>M153</f>
        <v>0</v>
      </c>
      <c r="M154" s="343"/>
      <c r="N154" s="344"/>
      <c r="O154" s="345"/>
      <c r="P154" s="346"/>
      <c r="Q154" s="346"/>
      <c r="R154" s="342"/>
      <c r="S154" s="335"/>
      <c r="T154" s="336"/>
      <c r="U154" s="336"/>
      <c r="V154" s="336"/>
      <c r="W154" s="337"/>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369">
        <f>IF($BI$3="４週",SUM(AA154:BB154),IF($BI$3="暦月",SUM(AA154:BE154),""))</f>
        <v>0</v>
      </c>
      <c r="BG154" s="370"/>
      <c r="BH154" s="371">
        <f>IF($BI$3="４週",BF154/4,IF($BI$3="暦月",(BF154/($BI$8/7)),""))</f>
        <v>0</v>
      </c>
      <c r="BI154" s="370"/>
      <c r="BJ154" s="366"/>
      <c r="BK154" s="367"/>
      <c r="BL154" s="367"/>
      <c r="BM154" s="367"/>
      <c r="BN154" s="368"/>
    </row>
    <row r="155" spans="2:66" ht="20.25" customHeight="1" x14ac:dyDescent="0.45">
      <c r="B155" s="306">
        <f>B153+1</f>
        <v>70</v>
      </c>
      <c r="C155" s="390"/>
      <c r="D155" s="392"/>
      <c r="E155" s="261"/>
      <c r="F155" s="393"/>
      <c r="G155" s="237"/>
      <c r="H155" s="238"/>
      <c r="I155" s="152"/>
      <c r="J155" s="153"/>
      <c r="K155" s="152"/>
      <c r="L155" s="153"/>
      <c r="M155" s="246"/>
      <c r="N155" s="247"/>
      <c r="O155" s="250"/>
      <c r="P155" s="251"/>
      <c r="Q155" s="251"/>
      <c r="R155" s="238"/>
      <c r="S155" s="335"/>
      <c r="T155" s="336"/>
      <c r="U155" s="336"/>
      <c r="V155" s="336"/>
      <c r="W155" s="337"/>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42"/>
      <c r="BG155" s="243"/>
      <c r="BH155" s="244"/>
      <c r="BI155" s="245"/>
      <c r="BJ155" s="303"/>
      <c r="BK155" s="304"/>
      <c r="BL155" s="304"/>
      <c r="BM155" s="304"/>
      <c r="BN155" s="305"/>
    </row>
    <row r="156" spans="2:66" ht="20.25" customHeight="1" x14ac:dyDescent="0.45">
      <c r="B156" s="307"/>
      <c r="C156" s="391"/>
      <c r="D156" s="394"/>
      <c r="E156" s="261"/>
      <c r="F156" s="393"/>
      <c r="G156" s="341"/>
      <c r="H156" s="342"/>
      <c r="I156" s="196"/>
      <c r="J156" s="197">
        <f>G155</f>
        <v>0</v>
      </c>
      <c r="K156" s="196"/>
      <c r="L156" s="197">
        <f>M155</f>
        <v>0</v>
      </c>
      <c r="M156" s="343"/>
      <c r="N156" s="344"/>
      <c r="O156" s="345"/>
      <c r="P156" s="346"/>
      <c r="Q156" s="346"/>
      <c r="R156" s="342"/>
      <c r="S156" s="335"/>
      <c r="T156" s="336"/>
      <c r="U156" s="336"/>
      <c r="V156" s="336"/>
      <c r="W156" s="337"/>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369">
        <f>IF($BI$3="４週",SUM(AA156:BB156),IF($BI$3="暦月",SUM(AA156:BE156),""))</f>
        <v>0</v>
      </c>
      <c r="BG156" s="370"/>
      <c r="BH156" s="371">
        <f>IF($BI$3="４週",BF156/4,IF($BI$3="暦月",(BF156/($BI$8/7)),""))</f>
        <v>0</v>
      </c>
      <c r="BI156" s="370"/>
      <c r="BJ156" s="366"/>
      <c r="BK156" s="367"/>
      <c r="BL156" s="367"/>
      <c r="BM156" s="367"/>
      <c r="BN156" s="368"/>
    </row>
    <row r="157" spans="2:66" ht="20.25" customHeight="1" x14ac:dyDescent="0.45">
      <c r="B157" s="306">
        <f>B155+1</f>
        <v>71</v>
      </c>
      <c r="C157" s="390"/>
      <c r="D157" s="392"/>
      <c r="E157" s="261"/>
      <c r="F157" s="393"/>
      <c r="G157" s="237"/>
      <c r="H157" s="238"/>
      <c r="I157" s="152"/>
      <c r="J157" s="153"/>
      <c r="K157" s="152"/>
      <c r="L157" s="153"/>
      <c r="M157" s="246"/>
      <c r="N157" s="247"/>
      <c r="O157" s="250"/>
      <c r="P157" s="251"/>
      <c r="Q157" s="251"/>
      <c r="R157" s="238"/>
      <c r="S157" s="335"/>
      <c r="T157" s="336"/>
      <c r="U157" s="336"/>
      <c r="V157" s="336"/>
      <c r="W157" s="337"/>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42"/>
      <c r="BG157" s="243"/>
      <c r="BH157" s="244"/>
      <c r="BI157" s="245"/>
      <c r="BJ157" s="303"/>
      <c r="BK157" s="304"/>
      <c r="BL157" s="304"/>
      <c r="BM157" s="304"/>
      <c r="BN157" s="305"/>
    </row>
    <row r="158" spans="2:66" ht="20.25" customHeight="1" x14ac:dyDescent="0.45">
      <c r="B158" s="307"/>
      <c r="C158" s="391"/>
      <c r="D158" s="394"/>
      <c r="E158" s="261"/>
      <c r="F158" s="393"/>
      <c r="G158" s="341"/>
      <c r="H158" s="342"/>
      <c r="I158" s="196"/>
      <c r="J158" s="197">
        <f>G157</f>
        <v>0</v>
      </c>
      <c r="K158" s="196"/>
      <c r="L158" s="197">
        <f>M157</f>
        <v>0</v>
      </c>
      <c r="M158" s="343"/>
      <c r="N158" s="344"/>
      <c r="O158" s="345"/>
      <c r="P158" s="346"/>
      <c r="Q158" s="346"/>
      <c r="R158" s="342"/>
      <c r="S158" s="335"/>
      <c r="T158" s="336"/>
      <c r="U158" s="336"/>
      <c r="V158" s="336"/>
      <c r="W158" s="337"/>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369">
        <f>IF($BI$3="４週",SUM(AA158:BB158),IF($BI$3="暦月",SUM(AA158:BE158),""))</f>
        <v>0</v>
      </c>
      <c r="BG158" s="370"/>
      <c r="BH158" s="371">
        <f>IF($BI$3="４週",BF158/4,IF($BI$3="暦月",(BF158/($BI$8/7)),""))</f>
        <v>0</v>
      </c>
      <c r="BI158" s="370"/>
      <c r="BJ158" s="366"/>
      <c r="BK158" s="367"/>
      <c r="BL158" s="367"/>
      <c r="BM158" s="367"/>
      <c r="BN158" s="368"/>
    </row>
    <row r="159" spans="2:66" ht="20.25" customHeight="1" x14ac:dyDescent="0.45">
      <c r="B159" s="306">
        <f>B157+1</f>
        <v>72</v>
      </c>
      <c r="C159" s="390"/>
      <c r="D159" s="392"/>
      <c r="E159" s="261"/>
      <c r="F159" s="393"/>
      <c r="G159" s="237"/>
      <c r="H159" s="238"/>
      <c r="I159" s="152"/>
      <c r="J159" s="153"/>
      <c r="K159" s="152"/>
      <c r="L159" s="153"/>
      <c r="M159" s="246"/>
      <c r="N159" s="247"/>
      <c r="O159" s="250"/>
      <c r="P159" s="251"/>
      <c r="Q159" s="251"/>
      <c r="R159" s="238"/>
      <c r="S159" s="335"/>
      <c r="T159" s="336"/>
      <c r="U159" s="336"/>
      <c r="V159" s="336"/>
      <c r="W159" s="337"/>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42"/>
      <c r="BG159" s="243"/>
      <c r="BH159" s="244"/>
      <c r="BI159" s="245"/>
      <c r="BJ159" s="303"/>
      <c r="BK159" s="304"/>
      <c r="BL159" s="304"/>
      <c r="BM159" s="304"/>
      <c r="BN159" s="305"/>
    </row>
    <row r="160" spans="2:66" ht="20.25" customHeight="1" x14ac:dyDescent="0.45">
      <c r="B160" s="307"/>
      <c r="C160" s="391"/>
      <c r="D160" s="394"/>
      <c r="E160" s="261"/>
      <c r="F160" s="393"/>
      <c r="G160" s="341"/>
      <c r="H160" s="342"/>
      <c r="I160" s="196"/>
      <c r="J160" s="197">
        <f>G159</f>
        <v>0</v>
      </c>
      <c r="K160" s="196"/>
      <c r="L160" s="197">
        <f>M159</f>
        <v>0</v>
      </c>
      <c r="M160" s="343"/>
      <c r="N160" s="344"/>
      <c r="O160" s="345"/>
      <c r="P160" s="346"/>
      <c r="Q160" s="346"/>
      <c r="R160" s="342"/>
      <c r="S160" s="335"/>
      <c r="T160" s="336"/>
      <c r="U160" s="336"/>
      <c r="V160" s="336"/>
      <c r="W160" s="337"/>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369">
        <f>IF($BI$3="４週",SUM(AA160:BB160),IF($BI$3="暦月",SUM(AA160:BE160),""))</f>
        <v>0</v>
      </c>
      <c r="BG160" s="370"/>
      <c r="BH160" s="371">
        <f>IF($BI$3="４週",BF160/4,IF($BI$3="暦月",(BF160/($BI$8/7)),""))</f>
        <v>0</v>
      </c>
      <c r="BI160" s="370"/>
      <c r="BJ160" s="366"/>
      <c r="BK160" s="367"/>
      <c r="BL160" s="367"/>
      <c r="BM160" s="367"/>
      <c r="BN160" s="368"/>
    </row>
    <row r="161" spans="2:66" ht="20.25" customHeight="1" x14ac:dyDescent="0.45">
      <c r="B161" s="306">
        <f>B159+1</f>
        <v>73</v>
      </c>
      <c r="C161" s="390"/>
      <c r="D161" s="392"/>
      <c r="E161" s="261"/>
      <c r="F161" s="393"/>
      <c r="G161" s="237"/>
      <c r="H161" s="238"/>
      <c r="I161" s="152"/>
      <c r="J161" s="153"/>
      <c r="K161" s="152"/>
      <c r="L161" s="153"/>
      <c r="M161" s="246"/>
      <c r="N161" s="247"/>
      <c r="O161" s="250"/>
      <c r="P161" s="251"/>
      <c r="Q161" s="251"/>
      <c r="R161" s="238"/>
      <c r="S161" s="335"/>
      <c r="T161" s="336"/>
      <c r="U161" s="336"/>
      <c r="V161" s="336"/>
      <c r="W161" s="337"/>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42"/>
      <c r="BG161" s="243"/>
      <c r="BH161" s="244"/>
      <c r="BI161" s="245"/>
      <c r="BJ161" s="303"/>
      <c r="BK161" s="304"/>
      <c r="BL161" s="304"/>
      <c r="BM161" s="304"/>
      <c r="BN161" s="305"/>
    </row>
    <row r="162" spans="2:66" ht="20.25" customHeight="1" x14ac:dyDescent="0.45">
      <c r="B162" s="307"/>
      <c r="C162" s="391"/>
      <c r="D162" s="394"/>
      <c r="E162" s="261"/>
      <c r="F162" s="393"/>
      <c r="G162" s="341"/>
      <c r="H162" s="342"/>
      <c r="I162" s="196"/>
      <c r="J162" s="197">
        <f>G161</f>
        <v>0</v>
      </c>
      <c r="K162" s="196"/>
      <c r="L162" s="197">
        <f>M161</f>
        <v>0</v>
      </c>
      <c r="M162" s="343"/>
      <c r="N162" s="344"/>
      <c r="O162" s="345"/>
      <c r="P162" s="346"/>
      <c r="Q162" s="346"/>
      <c r="R162" s="342"/>
      <c r="S162" s="335"/>
      <c r="T162" s="336"/>
      <c r="U162" s="336"/>
      <c r="V162" s="336"/>
      <c r="W162" s="337"/>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369">
        <f>IF($BI$3="４週",SUM(AA162:BB162),IF($BI$3="暦月",SUM(AA162:BE162),""))</f>
        <v>0</v>
      </c>
      <c r="BG162" s="370"/>
      <c r="BH162" s="371">
        <f>IF($BI$3="４週",BF162/4,IF($BI$3="暦月",(BF162/($BI$8/7)),""))</f>
        <v>0</v>
      </c>
      <c r="BI162" s="370"/>
      <c r="BJ162" s="366"/>
      <c r="BK162" s="367"/>
      <c r="BL162" s="367"/>
      <c r="BM162" s="367"/>
      <c r="BN162" s="368"/>
    </row>
    <row r="163" spans="2:66" ht="20.25" customHeight="1" x14ac:dyDescent="0.45">
      <c r="B163" s="306">
        <f>B161+1</f>
        <v>74</v>
      </c>
      <c r="C163" s="390"/>
      <c r="D163" s="392"/>
      <c r="E163" s="261"/>
      <c r="F163" s="393"/>
      <c r="G163" s="237"/>
      <c r="H163" s="238"/>
      <c r="I163" s="152"/>
      <c r="J163" s="153"/>
      <c r="K163" s="152"/>
      <c r="L163" s="153"/>
      <c r="M163" s="246"/>
      <c r="N163" s="247"/>
      <c r="O163" s="250"/>
      <c r="P163" s="251"/>
      <c r="Q163" s="251"/>
      <c r="R163" s="238"/>
      <c r="S163" s="335"/>
      <c r="T163" s="336"/>
      <c r="U163" s="336"/>
      <c r="V163" s="336"/>
      <c r="W163" s="337"/>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42"/>
      <c r="BG163" s="243"/>
      <c r="BH163" s="244"/>
      <c r="BI163" s="245"/>
      <c r="BJ163" s="303"/>
      <c r="BK163" s="304"/>
      <c r="BL163" s="304"/>
      <c r="BM163" s="304"/>
      <c r="BN163" s="305"/>
    </row>
    <row r="164" spans="2:66" ht="20.25" customHeight="1" x14ac:dyDescent="0.45">
      <c r="B164" s="307"/>
      <c r="C164" s="391"/>
      <c r="D164" s="394"/>
      <c r="E164" s="261"/>
      <c r="F164" s="393"/>
      <c r="G164" s="341"/>
      <c r="H164" s="342"/>
      <c r="I164" s="196"/>
      <c r="J164" s="197">
        <f>G163</f>
        <v>0</v>
      </c>
      <c r="K164" s="196"/>
      <c r="L164" s="197">
        <f>M163</f>
        <v>0</v>
      </c>
      <c r="M164" s="343"/>
      <c r="N164" s="344"/>
      <c r="O164" s="345"/>
      <c r="P164" s="346"/>
      <c r="Q164" s="346"/>
      <c r="R164" s="342"/>
      <c r="S164" s="335"/>
      <c r="T164" s="336"/>
      <c r="U164" s="336"/>
      <c r="V164" s="336"/>
      <c r="W164" s="337"/>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369">
        <f>IF($BI$3="４週",SUM(AA164:BB164),IF($BI$3="暦月",SUM(AA164:BE164),""))</f>
        <v>0</v>
      </c>
      <c r="BG164" s="370"/>
      <c r="BH164" s="371">
        <f>IF($BI$3="４週",BF164/4,IF($BI$3="暦月",(BF164/($BI$8/7)),""))</f>
        <v>0</v>
      </c>
      <c r="BI164" s="370"/>
      <c r="BJ164" s="366"/>
      <c r="BK164" s="367"/>
      <c r="BL164" s="367"/>
      <c r="BM164" s="367"/>
      <c r="BN164" s="368"/>
    </row>
    <row r="165" spans="2:66" ht="20.25" customHeight="1" x14ac:dyDescent="0.45">
      <c r="B165" s="306">
        <f>B163+1</f>
        <v>75</v>
      </c>
      <c r="C165" s="390"/>
      <c r="D165" s="392"/>
      <c r="E165" s="261"/>
      <c r="F165" s="393"/>
      <c r="G165" s="237"/>
      <c r="H165" s="238"/>
      <c r="I165" s="152"/>
      <c r="J165" s="153"/>
      <c r="K165" s="152"/>
      <c r="L165" s="153"/>
      <c r="M165" s="246"/>
      <c r="N165" s="247"/>
      <c r="O165" s="250"/>
      <c r="P165" s="251"/>
      <c r="Q165" s="251"/>
      <c r="R165" s="238"/>
      <c r="S165" s="335"/>
      <c r="T165" s="336"/>
      <c r="U165" s="336"/>
      <c r="V165" s="336"/>
      <c r="W165" s="337"/>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42"/>
      <c r="BG165" s="243"/>
      <c r="BH165" s="244"/>
      <c r="BI165" s="245"/>
      <c r="BJ165" s="303"/>
      <c r="BK165" s="304"/>
      <c r="BL165" s="304"/>
      <c r="BM165" s="304"/>
      <c r="BN165" s="305"/>
    </row>
    <row r="166" spans="2:66" ht="20.25" customHeight="1" x14ac:dyDescent="0.45">
      <c r="B166" s="307"/>
      <c r="C166" s="391"/>
      <c r="D166" s="394"/>
      <c r="E166" s="261"/>
      <c r="F166" s="393"/>
      <c r="G166" s="341"/>
      <c r="H166" s="342"/>
      <c r="I166" s="196"/>
      <c r="J166" s="197">
        <f>G165</f>
        <v>0</v>
      </c>
      <c r="K166" s="196"/>
      <c r="L166" s="197">
        <f>M165</f>
        <v>0</v>
      </c>
      <c r="M166" s="343"/>
      <c r="N166" s="344"/>
      <c r="O166" s="345"/>
      <c r="P166" s="346"/>
      <c r="Q166" s="346"/>
      <c r="R166" s="342"/>
      <c r="S166" s="335"/>
      <c r="T166" s="336"/>
      <c r="U166" s="336"/>
      <c r="V166" s="336"/>
      <c r="W166" s="337"/>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369">
        <f>IF($BI$3="４週",SUM(AA166:BB166),IF($BI$3="暦月",SUM(AA166:BE166),""))</f>
        <v>0</v>
      </c>
      <c r="BG166" s="370"/>
      <c r="BH166" s="371">
        <f>IF($BI$3="４週",BF166/4,IF($BI$3="暦月",(BF166/($BI$8/7)),""))</f>
        <v>0</v>
      </c>
      <c r="BI166" s="370"/>
      <c r="BJ166" s="366"/>
      <c r="BK166" s="367"/>
      <c r="BL166" s="367"/>
      <c r="BM166" s="367"/>
      <c r="BN166" s="368"/>
    </row>
    <row r="167" spans="2:66" ht="20.25" customHeight="1" x14ac:dyDescent="0.45">
      <c r="B167" s="306">
        <f>B165+1</f>
        <v>76</v>
      </c>
      <c r="C167" s="390"/>
      <c r="D167" s="392"/>
      <c r="E167" s="261"/>
      <c r="F167" s="393"/>
      <c r="G167" s="237"/>
      <c r="H167" s="238"/>
      <c r="I167" s="152"/>
      <c r="J167" s="153"/>
      <c r="K167" s="152"/>
      <c r="L167" s="153"/>
      <c r="M167" s="246"/>
      <c r="N167" s="247"/>
      <c r="O167" s="250"/>
      <c r="P167" s="251"/>
      <c r="Q167" s="251"/>
      <c r="R167" s="238"/>
      <c r="S167" s="335"/>
      <c r="T167" s="336"/>
      <c r="U167" s="336"/>
      <c r="V167" s="336"/>
      <c r="W167" s="337"/>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42"/>
      <c r="BG167" s="243"/>
      <c r="BH167" s="244"/>
      <c r="BI167" s="245"/>
      <c r="BJ167" s="303"/>
      <c r="BK167" s="304"/>
      <c r="BL167" s="304"/>
      <c r="BM167" s="304"/>
      <c r="BN167" s="305"/>
    </row>
    <row r="168" spans="2:66" ht="20.25" customHeight="1" x14ac:dyDescent="0.45">
      <c r="B168" s="307"/>
      <c r="C168" s="391"/>
      <c r="D168" s="394"/>
      <c r="E168" s="261"/>
      <c r="F168" s="393"/>
      <c r="G168" s="341"/>
      <c r="H168" s="342"/>
      <c r="I168" s="196"/>
      <c r="J168" s="197">
        <f>G167</f>
        <v>0</v>
      </c>
      <c r="K168" s="196"/>
      <c r="L168" s="197">
        <f>M167</f>
        <v>0</v>
      </c>
      <c r="M168" s="343"/>
      <c r="N168" s="344"/>
      <c r="O168" s="345"/>
      <c r="P168" s="346"/>
      <c r="Q168" s="346"/>
      <c r="R168" s="342"/>
      <c r="S168" s="335"/>
      <c r="T168" s="336"/>
      <c r="U168" s="336"/>
      <c r="V168" s="336"/>
      <c r="W168" s="337"/>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369">
        <f>IF($BI$3="４週",SUM(AA168:BB168),IF($BI$3="暦月",SUM(AA168:BE168),""))</f>
        <v>0</v>
      </c>
      <c r="BG168" s="370"/>
      <c r="BH168" s="371">
        <f>IF($BI$3="４週",BF168/4,IF($BI$3="暦月",(BF168/($BI$8/7)),""))</f>
        <v>0</v>
      </c>
      <c r="BI168" s="370"/>
      <c r="BJ168" s="366"/>
      <c r="BK168" s="367"/>
      <c r="BL168" s="367"/>
      <c r="BM168" s="367"/>
      <c r="BN168" s="368"/>
    </row>
    <row r="169" spans="2:66" ht="20.25" customHeight="1" x14ac:dyDescent="0.45">
      <c r="B169" s="306">
        <f>B167+1</f>
        <v>77</v>
      </c>
      <c r="C169" s="390"/>
      <c r="D169" s="392"/>
      <c r="E169" s="261"/>
      <c r="F169" s="393"/>
      <c r="G169" s="237"/>
      <c r="H169" s="238"/>
      <c r="I169" s="152"/>
      <c r="J169" s="153"/>
      <c r="K169" s="152"/>
      <c r="L169" s="153"/>
      <c r="M169" s="246"/>
      <c r="N169" s="247"/>
      <c r="O169" s="250"/>
      <c r="P169" s="251"/>
      <c r="Q169" s="251"/>
      <c r="R169" s="238"/>
      <c r="S169" s="335"/>
      <c r="T169" s="336"/>
      <c r="U169" s="336"/>
      <c r="V169" s="336"/>
      <c r="W169" s="337"/>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42"/>
      <c r="BG169" s="243"/>
      <c r="BH169" s="244"/>
      <c r="BI169" s="245"/>
      <c r="BJ169" s="303"/>
      <c r="BK169" s="304"/>
      <c r="BL169" s="304"/>
      <c r="BM169" s="304"/>
      <c r="BN169" s="305"/>
    </row>
    <row r="170" spans="2:66" ht="20.25" customHeight="1" x14ac:dyDescent="0.45">
      <c r="B170" s="307"/>
      <c r="C170" s="391"/>
      <c r="D170" s="394"/>
      <c r="E170" s="261"/>
      <c r="F170" s="393"/>
      <c r="G170" s="341"/>
      <c r="H170" s="342"/>
      <c r="I170" s="196"/>
      <c r="J170" s="197">
        <f>G169</f>
        <v>0</v>
      </c>
      <c r="K170" s="196"/>
      <c r="L170" s="197">
        <f>M169</f>
        <v>0</v>
      </c>
      <c r="M170" s="343"/>
      <c r="N170" s="344"/>
      <c r="O170" s="345"/>
      <c r="P170" s="346"/>
      <c r="Q170" s="346"/>
      <c r="R170" s="342"/>
      <c r="S170" s="335"/>
      <c r="T170" s="336"/>
      <c r="U170" s="336"/>
      <c r="V170" s="336"/>
      <c r="W170" s="337"/>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369">
        <f>IF($BI$3="４週",SUM(AA170:BB170),IF($BI$3="暦月",SUM(AA170:BE170),""))</f>
        <v>0</v>
      </c>
      <c r="BG170" s="370"/>
      <c r="BH170" s="371">
        <f>IF($BI$3="４週",BF170/4,IF($BI$3="暦月",(BF170/($BI$8/7)),""))</f>
        <v>0</v>
      </c>
      <c r="BI170" s="370"/>
      <c r="BJ170" s="366"/>
      <c r="BK170" s="367"/>
      <c r="BL170" s="367"/>
      <c r="BM170" s="367"/>
      <c r="BN170" s="368"/>
    </row>
    <row r="171" spans="2:66" ht="20.25" customHeight="1" x14ac:dyDescent="0.45">
      <c r="B171" s="306">
        <f>B169+1</f>
        <v>78</v>
      </c>
      <c r="C171" s="390"/>
      <c r="D171" s="392"/>
      <c r="E171" s="261"/>
      <c r="F171" s="393"/>
      <c r="G171" s="237"/>
      <c r="H171" s="238"/>
      <c r="I171" s="152"/>
      <c r="J171" s="153"/>
      <c r="K171" s="152"/>
      <c r="L171" s="153"/>
      <c r="M171" s="246"/>
      <c r="N171" s="247"/>
      <c r="O171" s="250"/>
      <c r="P171" s="251"/>
      <c r="Q171" s="251"/>
      <c r="R171" s="238"/>
      <c r="S171" s="335"/>
      <c r="T171" s="336"/>
      <c r="U171" s="336"/>
      <c r="V171" s="336"/>
      <c r="W171" s="337"/>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42"/>
      <c r="BG171" s="243"/>
      <c r="BH171" s="244"/>
      <c r="BI171" s="245"/>
      <c r="BJ171" s="303"/>
      <c r="BK171" s="304"/>
      <c r="BL171" s="304"/>
      <c r="BM171" s="304"/>
      <c r="BN171" s="305"/>
    </row>
    <row r="172" spans="2:66" ht="20.25" customHeight="1" x14ac:dyDescent="0.45">
      <c r="B172" s="307"/>
      <c r="C172" s="391"/>
      <c r="D172" s="394"/>
      <c r="E172" s="261"/>
      <c r="F172" s="393"/>
      <c r="G172" s="341"/>
      <c r="H172" s="342"/>
      <c r="I172" s="196"/>
      <c r="J172" s="197">
        <f>G171</f>
        <v>0</v>
      </c>
      <c r="K172" s="196"/>
      <c r="L172" s="197">
        <f>M171</f>
        <v>0</v>
      </c>
      <c r="M172" s="343"/>
      <c r="N172" s="344"/>
      <c r="O172" s="345"/>
      <c r="P172" s="346"/>
      <c r="Q172" s="346"/>
      <c r="R172" s="342"/>
      <c r="S172" s="335"/>
      <c r="T172" s="336"/>
      <c r="U172" s="336"/>
      <c r="V172" s="336"/>
      <c r="W172" s="337"/>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369">
        <f>IF($BI$3="４週",SUM(AA172:BB172),IF($BI$3="暦月",SUM(AA172:BE172),""))</f>
        <v>0</v>
      </c>
      <c r="BG172" s="370"/>
      <c r="BH172" s="371">
        <f>IF($BI$3="４週",BF172/4,IF($BI$3="暦月",(BF172/($BI$8/7)),""))</f>
        <v>0</v>
      </c>
      <c r="BI172" s="370"/>
      <c r="BJ172" s="366"/>
      <c r="BK172" s="367"/>
      <c r="BL172" s="367"/>
      <c r="BM172" s="367"/>
      <c r="BN172" s="368"/>
    </row>
    <row r="173" spans="2:66" ht="20.25" customHeight="1" x14ac:dyDescent="0.45">
      <c r="B173" s="306">
        <f>B171+1</f>
        <v>79</v>
      </c>
      <c r="C173" s="390"/>
      <c r="D173" s="392"/>
      <c r="E173" s="261"/>
      <c r="F173" s="393"/>
      <c r="G173" s="237"/>
      <c r="H173" s="238"/>
      <c r="I173" s="152"/>
      <c r="J173" s="153"/>
      <c r="K173" s="152"/>
      <c r="L173" s="153"/>
      <c r="M173" s="246"/>
      <c r="N173" s="247"/>
      <c r="O173" s="250"/>
      <c r="P173" s="251"/>
      <c r="Q173" s="251"/>
      <c r="R173" s="238"/>
      <c r="S173" s="335"/>
      <c r="T173" s="336"/>
      <c r="U173" s="336"/>
      <c r="V173" s="336"/>
      <c r="W173" s="337"/>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42"/>
      <c r="BG173" s="243"/>
      <c r="BH173" s="244"/>
      <c r="BI173" s="245"/>
      <c r="BJ173" s="303"/>
      <c r="BK173" s="304"/>
      <c r="BL173" s="304"/>
      <c r="BM173" s="304"/>
      <c r="BN173" s="305"/>
    </row>
    <row r="174" spans="2:66" ht="20.25" customHeight="1" x14ac:dyDescent="0.45">
      <c r="B174" s="307"/>
      <c r="C174" s="391"/>
      <c r="D174" s="394"/>
      <c r="E174" s="261"/>
      <c r="F174" s="393"/>
      <c r="G174" s="341"/>
      <c r="H174" s="342"/>
      <c r="I174" s="196"/>
      <c r="J174" s="197">
        <f>G173</f>
        <v>0</v>
      </c>
      <c r="K174" s="196"/>
      <c r="L174" s="197">
        <f>M173</f>
        <v>0</v>
      </c>
      <c r="M174" s="343"/>
      <c r="N174" s="344"/>
      <c r="O174" s="345"/>
      <c r="P174" s="346"/>
      <c r="Q174" s="346"/>
      <c r="R174" s="342"/>
      <c r="S174" s="335"/>
      <c r="T174" s="336"/>
      <c r="U174" s="336"/>
      <c r="V174" s="336"/>
      <c r="W174" s="337"/>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369">
        <f>IF($BI$3="４週",SUM(AA174:BB174),IF($BI$3="暦月",SUM(AA174:BE174),""))</f>
        <v>0</v>
      </c>
      <c r="BG174" s="370"/>
      <c r="BH174" s="371">
        <f>IF($BI$3="４週",BF174/4,IF($BI$3="暦月",(BF174/($BI$8/7)),""))</f>
        <v>0</v>
      </c>
      <c r="BI174" s="370"/>
      <c r="BJ174" s="366"/>
      <c r="BK174" s="367"/>
      <c r="BL174" s="367"/>
      <c r="BM174" s="367"/>
      <c r="BN174" s="368"/>
    </row>
    <row r="175" spans="2:66" ht="20.25" customHeight="1" x14ac:dyDescent="0.45">
      <c r="B175" s="306">
        <f>B173+1</f>
        <v>80</v>
      </c>
      <c r="C175" s="390"/>
      <c r="D175" s="392"/>
      <c r="E175" s="261"/>
      <c r="F175" s="393"/>
      <c r="G175" s="237"/>
      <c r="H175" s="238"/>
      <c r="I175" s="152"/>
      <c r="J175" s="153"/>
      <c r="K175" s="152"/>
      <c r="L175" s="153"/>
      <c r="M175" s="246"/>
      <c r="N175" s="247"/>
      <c r="O175" s="250"/>
      <c r="P175" s="251"/>
      <c r="Q175" s="251"/>
      <c r="R175" s="238"/>
      <c r="S175" s="335"/>
      <c r="T175" s="336"/>
      <c r="U175" s="336"/>
      <c r="V175" s="336"/>
      <c r="W175" s="337"/>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42"/>
      <c r="BG175" s="243"/>
      <c r="BH175" s="244"/>
      <c r="BI175" s="245"/>
      <c r="BJ175" s="303"/>
      <c r="BK175" s="304"/>
      <c r="BL175" s="304"/>
      <c r="BM175" s="304"/>
      <c r="BN175" s="305"/>
    </row>
    <row r="176" spans="2:66" ht="20.25" customHeight="1" x14ac:dyDescent="0.45">
      <c r="B176" s="307"/>
      <c r="C176" s="391"/>
      <c r="D176" s="394"/>
      <c r="E176" s="261"/>
      <c r="F176" s="393"/>
      <c r="G176" s="341"/>
      <c r="H176" s="342"/>
      <c r="I176" s="196"/>
      <c r="J176" s="197">
        <f>G175</f>
        <v>0</v>
      </c>
      <c r="K176" s="196"/>
      <c r="L176" s="197">
        <f>M175</f>
        <v>0</v>
      </c>
      <c r="M176" s="343"/>
      <c r="N176" s="344"/>
      <c r="O176" s="345"/>
      <c r="P176" s="346"/>
      <c r="Q176" s="346"/>
      <c r="R176" s="342"/>
      <c r="S176" s="335"/>
      <c r="T176" s="336"/>
      <c r="U176" s="336"/>
      <c r="V176" s="336"/>
      <c r="W176" s="337"/>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369">
        <f>IF($BI$3="４週",SUM(AA176:BB176),IF($BI$3="暦月",SUM(AA176:BE176),""))</f>
        <v>0</v>
      </c>
      <c r="BG176" s="370"/>
      <c r="BH176" s="371">
        <f>IF($BI$3="４週",BF176/4,IF($BI$3="暦月",(BF176/($BI$8/7)),""))</f>
        <v>0</v>
      </c>
      <c r="BI176" s="370"/>
      <c r="BJ176" s="366"/>
      <c r="BK176" s="367"/>
      <c r="BL176" s="367"/>
      <c r="BM176" s="367"/>
      <c r="BN176" s="368"/>
    </row>
    <row r="177" spans="2:66" ht="20.25" customHeight="1" x14ac:dyDescent="0.45">
      <c r="B177" s="306">
        <f>B175+1</f>
        <v>81</v>
      </c>
      <c r="C177" s="390"/>
      <c r="D177" s="392"/>
      <c r="E177" s="261"/>
      <c r="F177" s="393"/>
      <c r="G177" s="237"/>
      <c r="H177" s="238"/>
      <c r="I177" s="152"/>
      <c r="J177" s="153"/>
      <c r="K177" s="152"/>
      <c r="L177" s="153"/>
      <c r="M177" s="246"/>
      <c r="N177" s="247"/>
      <c r="O177" s="250"/>
      <c r="P177" s="251"/>
      <c r="Q177" s="251"/>
      <c r="R177" s="238"/>
      <c r="S177" s="335"/>
      <c r="T177" s="336"/>
      <c r="U177" s="336"/>
      <c r="V177" s="336"/>
      <c r="W177" s="337"/>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42"/>
      <c r="BG177" s="243"/>
      <c r="BH177" s="244"/>
      <c r="BI177" s="245"/>
      <c r="BJ177" s="303"/>
      <c r="BK177" s="304"/>
      <c r="BL177" s="304"/>
      <c r="BM177" s="304"/>
      <c r="BN177" s="305"/>
    </row>
    <row r="178" spans="2:66" ht="20.25" customHeight="1" x14ac:dyDescent="0.45">
      <c r="B178" s="307"/>
      <c r="C178" s="391"/>
      <c r="D178" s="394"/>
      <c r="E178" s="261"/>
      <c r="F178" s="393"/>
      <c r="G178" s="341"/>
      <c r="H178" s="342"/>
      <c r="I178" s="196"/>
      <c r="J178" s="197">
        <f>G177</f>
        <v>0</v>
      </c>
      <c r="K178" s="196"/>
      <c r="L178" s="197">
        <f>M177</f>
        <v>0</v>
      </c>
      <c r="M178" s="343"/>
      <c r="N178" s="344"/>
      <c r="O178" s="345"/>
      <c r="P178" s="346"/>
      <c r="Q178" s="346"/>
      <c r="R178" s="342"/>
      <c r="S178" s="335"/>
      <c r="T178" s="336"/>
      <c r="U178" s="336"/>
      <c r="V178" s="336"/>
      <c r="W178" s="337"/>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369">
        <f>IF($BI$3="４週",SUM(AA178:BB178),IF($BI$3="暦月",SUM(AA178:BE178),""))</f>
        <v>0</v>
      </c>
      <c r="BG178" s="370"/>
      <c r="BH178" s="371">
        <f>IF($BI$3="４週",BF178/4,IF($BI$3="暦月",(BF178/($BI$8/7)),""))</f>
        <v>0</v>
      </c>
      <c r="BI178" s="370"/>
      <c r="BJ178" s="366"/>
      <c r="BK178" s="367"/>
      <c r="BL178" s="367"/>
      <c r="BM178" s="367"/>
      <c r="BN178" s="368"/>
    </row>
    <row r="179" spans="2:66" ht="20.25" customHeight="1" x14ac:dyDescent="0.45">
      <c r="B179" s="306">
        <f>B177+1</f>
        <v>82</v>
      </c>
      <c r="C179" s="390"/>
      <c r="D179" s="392"/>
      <c r="E179" s="261"/>
      <c r="F179" s="393"/>
      <c r="G179" s="237"/>
      <c r="H179" s="238"/>
      <c r="I179" s="152"/>
      <c r="J179" s="153"/>
      <c r="K179" s="152"/>
      <c r="L179" s="153"/>
      <c r="M179" s="246"/>
      <c r="N179" s="247"/>
      <c r="O179" s="250"/>
      <c r="P179" s="251"/>
      <c r="Q179" s="251"/>
      <c r="R179" s="238"/>
      <c r="S179" s="335"/>
      <c r="T179" s="336"/>
      <c r="U179" s="336"/>
      <c r="V179" s="336"/>
      <c r="W179" s="337"/>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42"/>
      <c r="BG179" s="243"/>
      <c r="BH179" s="244"/>
      <c r="BI179" s="245"/>
      <c r="BJ179" s="303"/>
      <c r="BK179" s="304"/>
      <c r="BL179" s="304"/>
      <c r="BM179" s="304"/>
      <c r="BN179" s="305"/>
    </row>
    <row r="180" spans="2:66" ht="20.25" customHeight="1" x14ac:dyDescent="0.45">
      <c r="B180" s="307"/>
      <c r="C180" s="391"/>
      <c r="D180" s="394"/>
      <c r="E180" s="261"/>
      <c r="F180" s="393"/>
      <c r="G180" s="341"/>
      <c r="H180" s="342"/>
      <c r="I180" s="196"/>
      <c r="J180" s="197">
        <f>G179</f>
        <v>0</v>
      </c>
      <c r="K180" s="196"/>
      <c r="L180" s="197">
        <f>M179</f>
        <v>0</v>
      </c>
      <c r="M180" s="343"/>
      <c r="N180" s="344"/>
      <c r="O180" s="345"/>
      <c r="P180" s="346"/>
      <c r="Q180" s="346"/>
      <c r="R180" s="342"/>
      <c r="S180" s="335"/>
      <c r="T180" s="336"/>
      <c r="U180" s="336"/>
      <c r="V180" s="336"/>
      <c r="W180" s="337"/>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369">
        <f>IF($BI$3="４週",SUM(AA180:BB180),IF($BI$3="暦月",SUM(AA180:BE180),""))</f>
        <v>0</v>
      </c>
      <c r="BG180" s="370"/>
      <c r="BH180" s="371">
        <f>IF($BI$3="４週",BF180/4,IF($BI$3="暦月",(BF180/($BI$8/7)),""))</f>
        <v>0</v>
      </c>
      <c r="BI180" s="370"/>
      <c r="BJ180" s="366"/>
      <c r="BK180" s="367"/>
      <c r="BL180" s="367"/>
      <c r="BM180" s="367"/>
      <c r="BN180" s="368"/>
    </row>
    <row r="181" spans="2:66" ht="20.25" customHeight="1" x14ac:dyDescent="0.45">
      <c r="B181" s="306">
        <f>B179+1</f>
        <v>83</v>
      </c>
      <c r="C181" s="390"/>
      <c r="D181" s="392"/>
      <c r="E181" s="261"/>
      <c r="F181" s="393"/>
      <c r="G181" s="237"/>
      <c r="H181" s="238"/>
      <c r="I181" s="152"/>
      <c r="J181" s="153"/>
      <c r="K181" s="152"/>
      <c r="L181" s="153"/>
      <c r="M181" s="246"/>
      <c r="N181" s="247"/>
      <c r="O181" s="250"/>
      <c r="P181" s="251"/>
      <c r="Q181" s="251"/>
      <c r="R181" s="238"/>
      <c r="S181" s="335"/>
      <c r="T181" s="336"/>
      <c r="U181" s="336"/>
      <c r="V181" s="336"/>
      <c r="W181" s="337"/>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42"/>
      <c r="BG181" s="243"/>
      <c r="BH181" s="244"/>
      <c r="BI181" s="245"/>
      <c r="BJ181" s="303"/>
      <c r="BK181" s="304"/>
      <c r="BL181" s="304"/>
      <c r="BM181" s="304"/>
      <c r="BN181" s="305"/>
    </row>
    <row r="182" spans="2:66" ht="20.25" customHeight="1" x14ac:dyDescent="0.45">
      <c r="B182" s="307"/>
      <c r="C182" s="391"/>
      <c r="D182" s="394"/>
      <c r="E182" s="261"/>
      <c r="F182" s="393"/>
      <c r="G182" s="341"/>
      <c r="H182" s="342"/>
      <c r="I182" s="196"/>
      <c r="J182" s="197">
        <f>G181</f>
        <v>0</v>
      </c>
      <c r="K182" s="196"/>
      <c r="L182" s="197">
        <f>M181</f>
        <v>0</v>
      </c>
      <c r="M182" s="343"/>
      <c r="N182" s="344"/>
      <c r="O182" s="345"/>
      <c r="P182" s="346"/>
      <c r="Q182" s="346"/>
      <c r="R182" s="342"/>
      <c r="S182" s="335"/>
      <c r="T182" s="336"/>
      <c r="U182" s="336"/>
      <c r="V182" s="336"/>
      <c r="W182" s="337"/>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369">
        <f>IF($BI$3="４週",SUM(AA182:BB182),IF($BI$3="暦月",SUM(AA182:BE182),""))</f>
        <v>0</v>
      </c>
      <c r="BG182" s="370"/>
      <c r="BH182" s="371">
        <f>IF($BI$3="４週",BF182/4,IF($BI$3="暦月",(BF182/($BI$8/7)),""))</f>
        <v>0</v>
      </c>
      <c r="BI182" s="370"/>
      <c r="BJ182" s="366"/>
      <c r="BK182" s="367"/>
      <c r="BL182" s="367"/>
      <c r="BM182" s="367"/>
      <c r="BN182" s="368"/>
    </row>
    <row r="183" spans="2:66" ht="20.25" customHeight="1" x14ac:dyDescent="0.45">
      <c r="B183" s="306">
        <f>B181+1</f>
        <v>84</v>
      </c>
      <c r="C183" s="390"/>
      <c r="D183" s="392"/>
      <c r="E183" s="261"/>
      <c r="F183" s="393"/>
      <c r="G183" s="237"/>
      <c r="H183" s="238"/>
      <c r="I183" s="152"/>
      <c r="J183" s="153"/>
      <c r="K183" s="152"/>
      <c r="L183" s="153"/>
      <c r="M183" s="246"/>
      <c r="N183" s="247"/>
      <c r="O183" s="250"/>
      <c r="P183" s="251"/>
      <c r="Q183" s="251"/>
      <c r="R183" s="238"/>
      <c r="S183" s="335"/>
      <c r="T183" s="336"/>
      <c r="U183" s="336"/>
      <c r="V183" s="336"/>
      <c r="W183" s="337"/>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42"/>
      <c r="BG183" s="243"/>
      <c r="BH183" s="244"/>
      <c r="BI183" s="245"/>
      <c r="BJ183" s="303"/>
      <c r="BK183" s="304"/>
      <c r="BL183" s="304"/>
      <c r="BM183" s="304"/>
      <c r="BN183" s="305"/>
    </row>
    <row r="184" spans="2:66" ht="20.25" customHeight="1" x14ac:dyDescent="0.45">
      <c r="B184" s="307"/>
      <c r="C184" s="391"/>
      <c r="D184" s="394"/>
      <c r="E184" s="261"/>
      <c r="F184" s="393"/>
      <c r="G184" s="341"/>
      <c r="H184" s="342"/>
      <c r="I184" s="196"/>
      <c r="J184" s="197">
        <f>G183</f>
        <v>0</v>
      </c>
      <c r="K184" s="196"/>
      <c r="L184" s="197">
        <f>M183</f>
        <v>0</v>
      </c>
      <c r="M184" s="343"/>
      <c r="N184" s="344"/>
      <c r="O184" s="345"/>
      <c r="P184" s="346"/>
      <c r="Q184" s="346"/>
      <c r="R184" s="342"/>
      <c r="S184" s="335"/>
      <c r="T184" s="336"/>
      <c r="U184" s="336"/>
      <c r="V184" s="336"/>
      <c r="W184" s="337"/>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369">
        <f>IF($BI$3="４週",SUM(AA184:BB184),IF($BI$3="暦月",SUM(AA184:BE184),""))</f>
        <v>0</v>
      </c>
      <c r="BG184" s="370"/>
      <c r="BH184" s="371">
        <f>IF($BI$3="４週",BF184/4,IF($BI$3="暦月",(BF184/($BI$8/7)),""))</f>
        <v>0</v>
      </c>
      <c r="BI184" s="370"/>
      <c r="BJ184" s="366"/>
      <c r="BK184" s="367"/>
      <c r="BL184" s="367"/>
      <c r="BM184" s="367"/>
      <c r="BN184" s="368"/>
    </row>
    <row r="185" spans="2:66" ht="20.25" customHeight="1" x14ac:dyDescent="0.45">
      <c r="B185" s="306">
        <f>B183+1</f>
        <v>85</v>
      </c>
      <c r="C185" s="390"/>
      <c r="D185" s="392"/>
      <c r="E185" s="261"/>
      <c r="F185" s="393"/>
      <c r="G185" s="237"/>
      <c r="H185" s="238"/>
      <c r="I185" s="152"/>
      <c r="J185" s="153"/>
      <c r="K185" s="152"/>
      <c r="L185" s="153"/>
      <c r="M185" s="246"/>
      <c r="N185" s="247"/>
      <c r="O185" s="250"/>
      <c r="P185" s="251"/>
      <c r="Q185" s="251"/>
      <c r="R185" s="238"/>
      <c r="S185" s="335"/>
      <c r="T185" s="336"/>
      <c r="U185" s="336"/>
      <c r="V185" s="336"/>
      <c r="W185" s="337"/>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42"/>
      <c r="BG185" s="243"/>
      <c r="BH185" s="244"/>
      <c r="BI185" s="245"/>
      <c r="BJ185" s="303"/>
      <c r="BK185" s="304"/>
      <c r="BL185" s="304"/>
      <c r="BM185" s="304"/>
      <c r="BN185" s="305"/>
    </row>
    <row r="186" spans="2:66" ht="20.25" customHeight="1" x14ac:dyDescent="0.45">
      <c r="B186" s="307"/>
      <c r="C186" s="391"/>
      <c r="D186" s="394"/>
      <c r="E186" s="261"/>
      <c r="F186" s="393"/>
      <c r="G186" s="341"/>
      <c r="H186" s="342"/>
      <c r="I186" s="196"/>
      <c r="J186" s="197">
        <f>G185</f>
        <v>0</v>
      </c>
      <c r="K186" s="196"/>
      <c r="L186" s="197">
        <f>M185</f>
        <v>0</v>
      </c>
      <c r="M186" s="343"/>
      <c r="N186" s="344"/>
      <c r="O186" s="345"/>
      <c r="P186" s="346"/>
      <c r="Q186" s="346"/>
      <c r="R186" s="342"/>
      <c r="S186" s="335"/>
      <c r="T186" s="336"/>
      <c r="U186" s="336"/>
      <c r="V186" s="336"/>
      <c r="W186" s="337"/>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369">
        <f>IF($BI$3="４週",SUM(AA186:BB186),IF($BI$3="暦月",SUM(AA186:BE186),""))</f>
        <v>0</v>
      </c>
      <c r="BG186" s="370"/>
      <c r="BH186" s="371">
        <f>IF($BI$3="４週",BF186/4,IF($BI$3="暦月",(BF186/($BI$8/7)),""))</f>
        <v>0</v>
      </c>
      <c r="BI186" s="370"/>
      <c r="BJ186" s="366"/>
      <c r="BK186" s="367"/>
      <c r="BL186" s="367"/>
      <c r="BM186" s="367"/>
      <c r="BN186" s="368"/>
    </row>
    <row r="187" spans="2:66" ht="20.25" customHeight="1" x14ac:dyDescent="0.45">
      <c r="B187" s="306">
        <f>B185+1</f>
        <v>86</v>
      </c>
      <c r="C187" s="390"/>
      <c r="D187" s="392"/>
      <c r="E187" s="261"/>
      <c r="F187" s="393"/>
      <c r="G187" s="237"/>
      <c r="H187" s="238"/>
      <c r="I187" s="152"/>
      <c r="J187" s="153"/>
      <c r="K187" s="152"/>
      <c r="L187" s="153"/>
      <c r="M187" s="246"/>
      <c r="N187" s="247"/>
      <c r="O187" s="250"/>
      <c r="P187" s="251"/>
      <c r="Q187" s="251"/>
      <c r="R187" s="238"/>
      <c r="S187" s="335"/>
      <c r="T187" s="336"/>
      <c r="U187" s="336"/>
      <c r="V187" s="336"/>
      <c r="W187" s="337"/>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42"/>
      <c r="BG187" s="243"/>
      <c r="BH187" s="244"/>
      <c r="BI187" s="245"/>
      <c r="BJ187" s="303"/>
      <c r="BK187" s="304"/>
      <c r="BL187" s="304"/>
      <c r="BM187" s="304"/>
      <c r="BN187" s="305"/>
    </row>
    <row r="188" spans="2:66" ht="20.25" customHeight="1" x14ac:dyDescent="0.45">
      <c r="B188" s="307"/>
      <c r="C188" s="391"/>
      <c r="D188" s="394"/>
      <c r="E188" s="261"/>
      <c r="F188" s="393"/>
      <c r="G188" s="341"/>
      <c r="H188" s="342"/>
      <c r="I188" s="196"/>
      <c r="J188" s="197">
        <f>G187</f>
        <v>0</v>
      </c>
      <c r="K188" s="196"/>
      <c r="L188" s="197">
        <f>M187</f>
        <v>0</v>
      </c>
      <c r="M188" s="343"/>
      <c r="N188" s="344"/>
      <c r="O188" s="345"/>
      <c r="P188" s="346"/>
      <c r="Q188" s="346"/>
      <c r="R188" s="342"/>
      <c r="S188" s="335"/>
      <c r="T188" s="336"/>
      <c r="U188" s="336"/>
      <c r="V188" s="336"/>
      <c r="W188" s="337"/>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369">
        <f>IF($BI$3="４週",SUM(AA188:BB188),IF($BI$3="暦月",SUM(AA188:BE188),""))</f>
        <v>0</v>
      </c>
      <c r="BG188" s="370"/>
      <c r="BH188" s="371">
        <f>IF($BI$3="４週",BF188/4,IF($BI$3="暦月",(BF188/($BI$8/7)),""))</f>
        <v>0</v>
      </c>
      <c r="BI188" s="370"/>
      <c r="BJ188" s="366"/>
      <c r="BK188" s="367"/>
      <c r="BL188" s="367"/>
      <c r="BM188" s="367"/>
      <c r="BN188" s="368"/>
    </row>
    <row r="189" spans="2:66" ht="20.25" customHeight="1" x14ac:dyDescent="0.45">
      <c r="B189" s="306">
        <f>B187+1</f>
        <v>87</v>
      </c>
      <c r="C189" s="390"/>
      <c r="D189" s="392"/>
      <c r="E189" s="261"/>
      <c r="F189" s="393"/>
      <c r="G189" s="237"/>
      <c r="H189" s="238"/>
      <c r="I189" s="152"/>
      <c r="J189" s="153"/>
      <c r="K189" s="152"/>
      <c r="L189" s="153"/>
      <c r="M189" s="246"/>
      <c r="N189" s="247"/>
      <c r="O189" s="250"/>
      <c r="P189" s="251"/>
      <c r="Q189" s="251"/>
      <c r="R189" s="238"/>
      <c r="S189" s="335"/>
      <c r="T189" s="336"/>
      <c r="U189" s="336"/>
      <c r="V189" s="336"/>
      <c r="W189" s="337"/>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42"/>
      <c r="BG189" s="243"/>
      <c r="BH189" s="244"/>
      <c r="BI189" s="245"/>
      <c r="BJ189" s="303"/>
      <c r="BK189" s="304"/>
      <c r="BL189" s="304"/>
      <c r="BM189" s="304"/>
      <c r="BN189" s="305"/>
    </row>
    <row r="190" spans="2:66" ht="20.25" customHeight="1" x14ac:dyDescent="0.45">
      <c r="B190" s="307"/>
      <c r="C190" s="391"/>
      <c r="D190" s="394"/>
      <c r="E190" s="261"/>
      <c r="F190" s="393"/>
      <c r="G190" s="341"/>
      <c r="H190" s="342"/>
      <c r="I190" s="196"/>
      <c r="J190" s="197">
        <f>G189</f>
        <v>0</v>
      </c>
      <c r="K190" s="196"/>
      <c r="L190" s="197">
        <f>M189</f>
        <v>0</v>
      </c>
      <c r="M190" s="343"/>
      <c r="N190" s="344"/>
      <c r="O190" s="345"/>
      <c r="P190" s="346"/>
      <c r="Q190" s="346"/>
      <c r="R190" s="342"/>
      <c r="S190" s="335"/>
      <c r="T190" s="336"/>
      <c r="U190" s="336"/>
      <c r="V190" s="336"/>
      <c r="W190" s="337"/>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369">
        <f>IF($BI$3="４週",SUM(AA190:BB190),IF($BI$3="暦月",SUM(AA190:BE190),""))</f>
        <v>0</v>
      </c>
      <c r="BG190" s="370"/>
      <c r="BH190" s="371">
        <f>IF($BI$3="４週",BF190/4,IF($BI$3="暦月",(BF190/($BI$8/7)),""))</f>
        <v>0</v>
      </c>
      <c r="BI190" s="370"/>
      <c r="BJ190" s="366"/>
      <c r="BK190" s="367"/>
      <c r="BL190" s="367"/>
      <c r="BM190" s="367"/>
      <c r="BN190" s="368"/>
    </row>
    <row r="191" spans="2:66" ht="20.25" customHeight="1" x14ac:dyDescent="0.45">
      <c r="B191" s="306">
        <f>B189+1</f>
        <v>88</v>
      </c>
      <c r="C191" s="390"/>
      <c r="D191" s="392"/>
      <c r="E191" s="261"/>
      <c r="F191" s="393"/>
      <c r="G191" s="237"/>
      <c r="H191" s="238"/>
      <c r="I191" s="152"/>
      <c r="J191" s="153"/>
      <c r="K191" s="152"/>
      <c r="L191" s="153"/>
      <c r="M191" s="246"/>
      <c r="N191" s="247"/>
      <c r="O191" s="250"/>
      <c r="P191" s="251"/>
      <c r="Q191" s="251"/>
      <c r="R191" s="238"/>
      <c r="S191" s="335"/>
      <c r="T191" s="336"/>
      <c r="U191" s="336"/>
      <c r="V191" s="336"/>
      <c r="W191" s="337"/>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42"/>
      <c r="BG191" s="243"/>
      <c r="BH191" s="244"/>
      <c r="BI191" s="245"/>
      <c r="BJ191" s="303"/>
      <c r="BK191" s="304"/>
      <c r="BL191" s="304"/>
      <c r="BM191" s="304"/>
      <c r="BN191" s="305"/>
    </row>
    <row r="192" spans="2:66" ht="20.25" customHeight="1" x14ac:dyDescent="0.45">
      <c r="B192" s="307"/>
      <c r="C192" s="391"/>
      <c r="D192" s="394"/>
      <c r="E192" s="261"/>
      <c r="F192" s="393"/>
      <c r="G192" s="341"/>
      <c r="H192" s="342"/>
      <c r="I192" s="196"/>
      <c r="J192" s="197">
        <f>G191</f>
        <v>0</v>
      </c>
      <c r="K192" s="196"/>
      <c r="L192" s="197">
        <f>M191</f>
        <v>0</v>
      </c>
      <c r="M192" s="343"/>
      <c r="N192" s="344"/>
      <c r="O192" s="345"/>
      <c r="P192" s="346"/>
      <c r="Q192" s="346"/>
      <c r="R192" s="342"/>
      <c r="S192" s="335"/>
      <c r="T192" s="336"/>
      <c r="U192" s="336"/>
      <c r="V192" s="336"/>
      <c r="W192" s="337"/>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369">
        <f>IF($BI$3="４週",SUM(AA192:BB192),IF($BI$3="暦月",SUM(AA192:BE192),""))</f>
        <v>0</v>
      </c>
      <c r="BG192" s="370"/>
      <c r="BH192" s="371">
        <f>IF($BI$3="４週",BF192/4,IF($BI$3="暦月",(BF192/($BI$8/7)),""))</f>
        <v>0</v>
      </c>
      <c r="BI192" s="370"/>
      <c r="BJ192" s="366"/>
      <c r="BK192" s="367"/>
      <c r="BL192" s="367"/>
      <c r="BM192" s="367"/>
      <c r="BN192" s="368"/>
    </row>
    <row r="193" spans="2:66" ht="20.25" customHeight="1" x14ac:dyDescent="0.45">
      <c r="B193" s="306">
        <f>B191+1</f>
        <v>89</v>
      </c>
      <c r="C193" s="390"/>
      <c r="D193" s="392"/>
      <c r="E193" s="261"/>
      <c r="F193" s="393"/>
      <c r="G193" s="237"/>
      <c r="H193" s="238"/>
      <c r="I193" s="152"/>
      <c r="J193" s="153"/>
      <c r="K193" s="152"/>
      <c r="L193" s="153"/>
      <c r="M193" s="246"/>
      <c r="N193" s="247"/>
      <c r="O193" s="250"/>
      <c r="P193" s="251"/>
      <c r="Q193" s="251"/>
      <c r="R193" s="238"/>
      <c r="S193" s="335"/>
      <c r="T193" s="336"/>
      <c r="U193" s="336"/>
      <c r="V193" s="336"/>
      <c r="W193" s="337"/>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42"/>
      <c r="BG193" s="243"/>
      <c r="BH193" s="244"/>
      <c r="BI193" s="245"/>
      <c r="BJ193" s="303"/>
      <c r="BK193" s="304"/>
      <c r="BL193" s="304"/>
      <c r="BM193" s="304"/>
      <c r="BN193" s="305"/>
    </row>
    <row r="194" spans="2:66" ht="20.25" customHeight="1" x14ac:dyDescent="0.45">
      <c r="B194" s="307"/>
      <c r="C194" s="391"/>
      <c r="D194" s="394"/>
      <c r="E194" s="261"/>
      <c r="F194" s="393"/>
      <c r="G194" s="341"/>
      <c r="H194" s="342"/>
      <c r="I194" s="196"/>
      <c r="J194" s="197">
        <f>G193</f>
        <v>0</v>
      </c>
      <c r="K194" s="196"/>
      <c r="L194" s="197">
        <f>M193</f>
        <v>0</v>
      </c>
      <c r="M194" s="343"/>
      <c r="N194" s="344"/>
      <c r="O194" s="345"/>
      <c r="P194" s="346"/>
      <c r="Q194" s="346"/>
      <c r="R194" s="342"/>
      <c r="S194" s="335"/>
      <c r="T194" s="336"/>
      <c r="U194" s="336"/>
      <c r="V194" s="336"/>
      <c r="W194" s="337"/>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369">
        <f>IF($BI$3="４週",SUM(AA194:BB194),IF($BI$3="暦月",SUM(AA194:BE194),""))</f>
        <v>0</v>
      </c>
      <c r="BG194" s="370"/>
      <c r="BH194" s="371">
        <f>IF($BI$3="４週",BF194/4,IF($BI$3="暦月",(BF194/($BI$8/7)),""))</f>
        <v>0</v>
      </c>
      <c r="BI194" s="370"/>
      <c r="BJ194" s="366"/>
      <c r="BK194" s="367"/>
      <c r="BL194" s="367"/>
      <c r="BM194" s="367"/>
      <c r="BN194" s="368"/>
    </row>
    <row r="195" spans="2:66" ht="20.25" customHeight="1" x14ac:dyDescent="0.45">
      <c r="B195" s="306">
        <f>B193+1</f>
        <v>90</v>
      </c>
      <c r="C195" s="390"/>
      <c r="D195" s="392"/>
      <c r="E195" s="261"/>
      <c r="F195" s="393"/>
      <c r="G195" s="237"/>
      <c r="H195" s="238"/>
      <c r="I195" s="152"/>
      <c r="J195" s="153"/>
      <c r="K195" s="152"/>
      <c r="L195" s="153"/>
      <c r="M195" s="246"/>
      <c r="N195" s="247"/>
      <c r="O195" s="250"/>
      <c r="P195" s="251"/>
      <c r="Q195" s="251"/>
      <c r="R195" s="238"/>
      <c r="S195" s="335"/>
      <c r="T195" s="336"/>
      <c r="U195" s="336"/>
      <c r="V195" s="336"/>
      <c r="W195" s="337"/>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42"/>
      <c r="BG195" s="243"/>
      <c r="BH195" s="244"/>
      <c r="BI195" s="245"/>
      <c r="BJ195" s="303"/>
      <c r="BK195" s="304"/>
      <c r="BL195" s="304"/>
      <c r="BM195" s="304"/>
      <c r="BN195" s="305"/>
    </row>
    <row r="196" spans="2:66" ht="20.25" customHeight="1" x14ac:dyDescent="0.45">
      <c r="B196" s="307"/>
      <c r="C196" s="391"/>
      <c r="D196" s="394"/>
      <c r="E196" s="261"/>
      <c r="F196" s="393"/>
      <c r="G196" s="341"/>
      <c r="H196" s="342"/>
      <c r="I196" s="196"/>
      <c r="J196" s="197">
        <f>G195</f>
        <v>0</v>
      </c>
      <c r="K196" s="196"/>
      <c r="L196" s="197">
        <f>M195</f>
        <v>0</v>
      </c>
      <c r="M196" s="343"/>
      <c r="N196" s="344"/>
      <c r="O196" s="345"/>
      <c r="P196" s="346"/>
      <c r="Q196" s="346"/>
      <c r="R196" s="342"/>
      <c r="S196" s="335"/>
      <c r="T196" s="336"/>
      <c r="U196" s="336"/>
      <c r="V196" s="336"/>
      <c r="W196" s="337"/>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369">
        <f>IF($BI$3="４週",SUM(AA196:BB196),IF($BI$3="暦月",SUM(AA196:BE196),""))</f>
        <v>0</v>
      </c>
      <c r="BG196" s="370"/>
      <c r="BH196" s="371">
        <f>IF($BI$3="４週",BF196/4,IF($BI$3="暦月",(BF196/($BI$8/7)),""))</f>
        <v>0</v>
      </c>
      <c r="BI196" s="370"/>
      <c r="BJ196" s="366"/>
      <c r="BK196" s="367"/>
      <c r="BL196" s="367"/>
      <c r="BM196" s="367"/>
      <c r="BN196" s="368"/>
    </row>
    <row r="197" spans="2:66" ht="20.25" customHeight="1" x14ac:dyDescent="0.45">
      <c r="B197" s="306">
        <f>B195+1</f>
        <v>91</v>
      </c>
      <c r="C197" s="390"/>
      <c r="D197" s="392"/>
      <c r="E197" s="261"/>
      <c r="F197" s="393"/>
      <c r="G197" s="237"/>
      <c r="H197" s="238"/>
      <c r="I197" s="152"/>
      <c r="J197" s="153"/>
      <c r="K197" s="152"/>
      <c r="L197" s="153"/>
      <c r="M197" s="246"/>
      <c r="N197" s="247"/>
      <c r="O197" s="250"/>
      <c r="P197" s="251"/>
      <c r="Q197" s="251"/>
      <c r="R197" s="238"/>
      <c r="S197" s="335"/>
      <c r="T197" s="336"/>
      <c r="U197" s="336"/>
      <c r="V197" s="336"/>
      <c r="W197" s="337"/>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42"/>
      <c r="BG197" s="243"/>
      <c r="BH197" s="244"/>
      <c r="BI197" s="245"/>
      <c r="BJ197" s="303"/>
      <c r="BK197" s="304"/>
      <c r="BL197" s="304"/>
      <c r="BM197" s="304"/>
      <c r="BN197" s="305"/>
    </row>
    <row r="198" spans="2:66" ht="20.25" customHeight="1" x14ac:dyDescent="0.45">
      <c r="B198" s="307"/>
      <c r="C198" s="391"/>
      <c r="D198" s="394"/>
      <c r="E198" s="261"/>
      <c r="F198" s="393"/>
      <c r="G198" s="341"/>
      <c r="H198" s="342"/>
      <c r="I198" s="196"/>
      <c r="J198" s="197">
        <f>G197</f>
        <v>0</v>
      </c>
      <c r="K198" s="196"/>
      <c r="L198" s="197">
        <f>M197</f>
        <v>0</v>
      </c>
      <c r="M198" s="343"/>
      <c r="N198" s="344"/>
      <c r="O198" s="345"/>
      <c r="P198" s="346"/>
      <c r="Q198" s="346"/>
      <c r="R198" s="342"/>
      <c r="S198" s="335"/>
      <c r="T198" s="336"/>
      <c r="U198" s="336"/>
      <c r="V198" s="336"/>
      <c r="W198" s="337"/>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369">
        <f>IF($BI$3="４週",SUM(AA198:BB198),IF($BI$3="暦月",SUM(AA198:BE198),""))</f>
        <v>0</v>
      </c>
      <c r="BG198" s="370"/>
      <c r="BH198" s="371">
        <f>IF($BI$3="４週",BF198/4,IF($BI$3="暦月",(BF198/($BI$8/7)),""))</f>
        <v>0</v>
      </c>
      <c r="BI198" s="370"/>
      <c r="BJ198" s="366"/>
      <c r="BK198" s="367"/>
      <c r="BL198" s="367"/>
      <c r="BM198" s="367"/>
      <c r="BN198" s="368"/>
    </row>
    <row r="199" spans="2:66" ht="20.25" customHeight="1" x14ac:dyDescent="0.45">
      <c r="B199" s="306">
        <f>B197+1</f>
        <v>92</v>
      </c>
      <c r="C199" s="390"/>
      <c r="D199" s="392"/>
      <c r="E199" s="261"/>
      <c r="F199" s="393"/>
      <c r="G199" s="237"/>
      <c r="H199" s="238"/>
      <c r="I199" s="152"/>
      <c r="J199" s="153"/>
      <c r="K199" s="152"/>
      <c r="L199" s="153"/>
      <c r="M199" s="246"/>
      <c r="N199" s="247"/>
      <c r="O199" s="250"/>
      <c r="P199" s="251"/>
      <c r="Q199" s="251"/>
      <c r="R199" s="238"/>
      <c r="S199" s="335"/>
      <c r="T199" s="336"/>
      <c r="U199" s="336"/>
      <c r="V199" s="336"/>
      <c r="W199" s="337"/>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42"/>
      <c r="BG199" s="243"/>
      <c r="BH199" s="244"/>
      <c r="BI199" s="245"/>
      <c r="BJ199" s="303"/>
      <c r="BK199" s="304"/>
      <c r="BL199" s="304"/>
      <c r="BM199" s="304"/>
      <c r="BN199" s="305"/>
    </row>
    <row r="200" spans="2:66" ht="20.25" customHeight="1" x14ac:dyDescent="0.45">
      <c r="B200" s="307"/>
      <c r="C200" s="391"/>
      <c r="D200" s="394"/>
      <c r="E200" s="261"/>
      <c r="F200" s="393"/>
      <c r="G200" s="341"/>
      <c r="H200" s="342"/>
      <c r="I200" s="196"/>
      <c r="J200" s="197">
        <f>G199</f>
        <v>0</v>
      </c>
      <c r="K200" s="196"/>
      <c r="L200" s="197">
        <f>M199</f>
        <v>0</v>
      </c>
      <c r="M200" s="343"/>
      <c r="N200" s="344"/>
      <c r="O200" s="345"/>
      <c r="P200" s="346"/>
      <c r="Q200" s="346"/>
      <c r="R200" s="342"/>
      <c r="S200" s="335"/>
      <c r="T200" s="336"/>
      <c r="U200" s="336"/>
      <c r="V200" s="336"/>
      <c r="W200" s="337"/>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369">
        <f>IF($BI$3="４週",SUM(AA200:BB200),IF($BI$3="暦月",SUM(AA200:BE200),""))</f>
        <v>0</v>
      </c>
      <c r="BG200" s="370"/>
      <c r="BH200" s="371">
        <f>IF($BI$3="４週",BF200/4,IF($BI$3="暦月",(BF200/($BI$8/7)),""))</f>
        <v>0</v>
      </c>
      <c r="BI200" s="370"/>
      <c r="BJ200" s="366"/>
      <c r="BK200" s="367"/>
      <c r="BL200" s="367"/>
      <c r="BM200" s="367"/>
      <c r="BN200" s="368"/>
    </row>
    <row r="201" spans="2:66" ht="20.25" customHeight="1" x14ac:dyDescent="0.45">
      <c r="B201" s="306">
        <f>B199+1</f>
        <v>93</v>
      </c>
      <c r="C201" s="390"/>
      <c r="D201" s="392"/>
      <c r="E201" s="261"/>
      <c r="F201" s="393"/>
      <c r="G201" s="237"/>
      <c r="H201" s="238"/>
      <c r="I201" s="152"/>
      <c r="J201" s="153"/>
      <c r="K201" s="152"/>
      <c r="L201" s="153"/>
      <c r="M201" s="246"/>
      <c r="N201" s="247"/>
      <c r="O201" s="250"/>
      <c r="P201" s="251"/>
      <c r="Q201" s="251"/>
      <c r="R201" s="238"/>
      <c r="S201" s="335"/>
      <c r="T201" s="336"/>
      <c r="U201" s="336"/>
      <c r="V201" s="336"/>
      <c r="W201" s="337"/>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42"/>
      <c r="BG201" s="243"/>
      <c r="BH201" s="244"/>
      <c r="BI201" s="245"/>
      <c r="BJ201" s="303"/>
      <c r="BK201" s="304"/>
      <c r="BL201" s="304"/>
      <c r="BM201" s="304"/>
      <c r="BN201" s="305"/>
    </row>
    <row r="202" spans="2:66" ht="20.25" customHeight="1" x14ac:dyDescent="0.45">
      <c r="B202" s="307"/>
      <c r="C202" s="391"/>
      <c r="D202" s="394"/>
      <c r="E202" s="261"/>
      <c r="F202" s="393"/>
      <c r="G202" s="341"/>
      <c r="H202" s="342"/>
      <c r="I202" s="196"/>
      <c r="J202" s="197">
        <f>G201</f>
        <v>0</v>
      </c>
      <c r="K202" s="196"/>
      <c r="L202" s="197">
        <f>M201</f>
        <v>0</v>
      </c>
      <c r="M202" s="343"/>
      <c r="N202" s="344"/>
      <c r="O202" s="345"/>
      <c r="P202" s="346"/>
      <c r="Q202" s="346"/>
      <c r="R202" s="342"/>
      <c r="S202" s="335"/>
      <c r="T202" s="336"/>
      <c r="U202" s="336"/>
      <c r="V202" s="336"/>
      <c r="W202" s="337"/>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369">
        <f>IF($BI$3="４週",SUM(AA202:BB202),IF($BI$3="暦月",SUM(AA202:BE202),""))</f>
        <v>0</v>
      </c>
      <c r="BG202" s="370"/>
      <c r="BH202" s="371">
        <f>IF($BI$3="４週",BF202/4,IF($BI$3="暦月",(BF202/($BI$8/7)),""))</f>
        <v>0</v>
      </c>
      <c r="BI202" s="370"/>
      <c r="BJ202" s="366"/>
      <c r="BK202" s="367"/>
      <c r="BL202" s="367"/>
      <c r="BM202" s="367"/>
      <c r="BN202" s="368"/>
    </row>
    <row r="203" spans="2:66" ht="20.25" customHeight="1" x14ac:dyDescent="0.45">
      <c r="B203" s="306">
        <f>B201+1</f>
        <v>94</v>
      </c>
      <c r="C203" s="390"/>
      <c r="D203" s="392"/>
      <c r="E203" s="261"/>
      <c r="F203" s="393"/>
      <c r="G203" s="237"/>
      <c r="H203" s="238"/>
      <c r="I203" s="152"/>
      <c r="J203" s="153"/>
      <c r="K203" s="152"/>
      <c r="L203" s="153"/>
      <c r="M203" s="246"/>
      <c r="N203" s="247"/>
      <c r="O203" s="250"/>
      <c r="P203" s="251"/>
      <c r="Q203" s="251"/>
      <c r="R203" s="238"/>
      <c r="S203" s="335"/>
      <c r="T203" s="336"/>
      <c r="U203" s="336"/>
      <c r="V203" s="336"/>
      <c r="W203" s="337"/>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42"/>
      <c r="BG203" s="243"/>
      <c r="BH203" s="244"/>
      <c r="BI203" s="245"/>
      <c r="BJ203" s="303"/>
      <c r="BK203" s="304"/>
      <c r="BL203" s="304"/>
      <c r="BM203" s="304"/>
      <c r="BN203" s="305"/>
    </row>
    <row r="204" spans="2:66" ht="20.25" customHeight="1" x14ac:dyDescent="0.45">
      <c r="B204" s="307"/>
      <c r="C204" s="391"/>
      <c r="D204" s="394"/>
      <c r="E204" s="261"/>
      <c r="F204" s="393"/>
      <c r="G204" s="341"/>
      <c r="H204" s="342"/>
      <c r="I204" s="196"/>
      <c r="J204" s="197">
        <f>G203</f>
        <v>0</v>
      </c>
      <c r="K204" s="196"/>
      <c r="L204" s="197">
        <f>M203</f>
        <v>0</v>
      </c>
      <c r="M204" s="343"/>
      <c r="N204" s="344"/>
      <c r="O204" s="345"/>
      <c r="P204" s="346"/>
      <c r="Q204" s="346"/>
      <c r="R204" s="342"/>
      <c r="S204" s="335"/>
      <c r="T204" s="336"/>
      <c r="U204" s="336"/>
      <c r="V204" s="336"/>
      <c r="W204" s="337"/>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369">
        <f>IF($BI$3="４週",SUM(AA204:BB204),IF($BI$3="暦月",SUM(AA204:BE204),""))</f>
        <v>0</v>
      </c>
      <c r="BG204" s="370"/>
      <c r="BH204" s="371">
        <f>IF($BI$3="４週",BF204/4,IF($BI$3="暦月",(BF204/($BI$8/7)),""))</f>
        <v>0</v>
      </c>
      <c r="BI204" s="370"/>
      <c r="BJ204" s="366"/>
      <c r="BK204" s="367"/>
      <c r="BL204" s="367"/>
      <c r="BM204" s="367"/>
      <c r="BN204" s="368"/>
    </row>
    <row r="205" spans="2:66" ht="20.25" customHeight="1" x14ac:dyDescent="0.45">
      <c r="B205" s="306">
        <f>B203+1</f>
        <v>95</v>
      </c>
      <c r="C205" s="390"/>
      <c r="D205" s="392"/>
      <c r="E205" s="261"/>
      <c r="F205" s="393"/>
      <c r="G205" s="237"/>
      <c r="H205" s="238"/>
      <c r="I205" s="152"/>
      <c r="J205" s="153"/>
      <c r="K205" s="152"/>
      <c r="L205" s="153"/>
      <c r="M205" s="246"/>
      <c r="N205" s="247"/>
      <c r="O205" s="250"/>
      <c r="P205" s="251"/>
      <c r="Q205" s="251"/>
      <c r="R205" s="238"/>
      <c r="S205" s="335"/>
      <c r="T205" s="336"/>
      <c r="U205" s="336"/>
      <c r="V205" s="336"/>
      <c r="W205" s="337"/>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42"/>
      <c r="BG205" s="243"/>
      <c r="BH205" s="244"/>
      <c r="BI205" s="245"/>
      <c r="BJ205" s="303"/>
      <c r="BK205" s="304"/>
      <c r="BL205" s="304"/>
      <c r="BM205" s="304"/>
      <c r="BN205" s="305"/>
    </row>
    <row r="206" spans="2:66" ht="20.25" customHeight="1" x14ac:dyDescent="0.45">
      <c r="B206" s="307"/>
      <c r="C206" s="391"/>
      <c r="D206" s="394"/>
      <c r="E206" s="261"/>
      <c r="F206" s="393"/>
      <c r="G206" s="341"/>
      <c r="H206" s="342"/>
      <c r="I206" s="196"/>
      <c r="J206" s="197">
        <f>G205</f>
        <v>0</v>
      </c>
      <c r="K206" s="196"/>
      <c r="L206" s="197">
        <f>M205</f>
        <v>0</v>
      </c>
      <c r="M206" s="343"/>
      <c r="N206" s="344"/>
      <c r="O206" s="345"/>
      <c r="P206" s="346"/>
      <c r="Q206" s="346"/>
      <c r="R206" s="342"/>
      <c r="S206" s="335"/>
      <c r="T206" s="336"/>
      <c r="U206" s="336"/>
      <c r="V206" s="336"/>
      <c r="W206" s="337"/>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369">
        <f>IF($BI$3="４週",SUM(AA206:BB206),IF($BI$3="暦月",SUM(AA206:BE206),""))</f>
        <v>0</v>
      </c>
      <c r="BG206" s="370"/>
      <c r="BH206" s="371">
        <f>IF($BI$3="４週",BF206/4,IF($BI$3="暦月",(BF206/($BI$8/7)),""))</f>
        <v>0</v>
      </c>
      <c r="BI206" s="370"/>
      <c r="BJ206" s="366"/>
      <c r="BK206" s="367"/>
      <c r="BL206" s="367"/>
      <c r="BM206" s="367"/>
      <c r="BN206" s="368"/>
    </row>
    <row r="207" spans="2:66" ht="20.25" customHeight="1" x14ac:dyDescent="0.45">
      <c r="B207" s="306">
        <f>B205+1</f>
        <v>96</v>
      </c>
      <c r="C207" s="390"/>
      <c r="D207" s="392"/>
      <c r="E207" s="261"/>
      <c r="F207" s="393"/>
      <c r="G207" s="237"/>
      <c r="H207" s="238"/>
      <c r="I207" s="152"/>
      <c r="J207" s="153"/>
      <c r="K207" s="152"/>
      <c r="L207" s="153"/>
      <c r="M207" s="246"/>
      <c r="N207" s="247"/>
      <c r="O207" s="250"/>
      <c r="P207" s="251"/>
      <c r="Q207" s="251"/>
      <c r="R207" s="238"/>
      <c r="S207" s="335"/>
      <c r="T207" s="336"/>
      <c r="U207" s="336"/>
      <c r="V207" s="336"/>
      <c r="W207" s="337"/>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42"/>
      <c r="BG207" s="243"/>
      <c r="BH207" s="244"/>
      <c r="BI207" s="245"/>
      <c r="BJ207" s="303"/>
      <c r="BK207" s="304"/>
      <c r="BL207" s="304"/>
      <c r="BM207" s="304"/>
      <c r="BN207" s="305"/>
    </row>
    <row r="208" spans="2:66" ht="20.25" customHeight="1" x14ac:dyDescent="0.45">
      <c r="B208" s="307"/>
      <c r="C208" s="391"/>
      <c r="D208" s="394"/>
      <c r="E208" s="261"/>
      <c r="F208" s="393"/>
      <c r="G208" s="341"/>
      <c r="H208" s="342"/>
      <c r="I208" s="196"/>
      <c r="J208" s="197">
        <f>G207</f>
        <v>0</v>
      </c>
      <c r="K208" s="196"/>
      <c r="L208" s="197">
        <f>M207</f>
        <v>0</v>
      </c>
      <c r="M208" s="343"/>
      <c r="N208" s="344"/>
      <c r="O208" s="345"/>
      <c r="P208" s="346"/>
      <c r="Q208" s="346"/>
      <c r="R208" s="342"/>
      <c r="S208" s="335"/>
      <c r="T208" s="336"/>
      <c r="U208" s="336"/>
      <c r="V208" s="336"/>
      <c r="W208" s="337"/>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369">
        <f>IF($BI$3="４週",SUM(AA208:BB208),IF($BI$3="暦月",SUM(AA208:BE208),""))</f>
        <v>0</v>
      </c>
      <c r="BG208" s="370"/>
      <c r="BH208" s="371">
        <f>IF($BI$3="４週",BF208/4,IF($BI$3="暦月",(BF208/($BI$8/7)),""))</f>
        <v>0</v>
      </c>
      <c r="BI208" s="370"/>
      <c r="BJ208" s="366"/>
      <c r="BK208" s="367"/>
      <c r="BL208" s="367"/>
      <c r="BM208" s="367"/>
      <c r="BN208" s="368"/>
    </row>
    <row r="209" spans="2:66" ht="20.25" customHeight="1" x14ac:dyDescent="0.45">
      <c r="B209" s="306">
        <f>B207+1</f>
        <v>97</v>
      </c>
      <c r="C209" s="390"/>
      <c r="D209" s="392"/>
      <c r="E209" s="261"/>
      <c r="F209" s="393"/>
      <c r="G209" s="237"/>
      <c r="H209" s="238"/>
      <c r="I209" s="152"/>
      <c r="J209" s="153"/>
      <c r="K209" s="152"/>
      <c r="L209" s="153"/>
      <c r="M209" s="246"/>
      <c r="N209" s="247"/>
      <c r="O209" s="250"/>
      <c r="P209" s="251"/>
      <c r="Q209" s="251"/>
      <c r="R209" s="238"/>
      <c r="S209" s="335"/>
      <c r="T209" s="336"/>
      <c r="U209" s="336"/>
      <c r="V209" s="336"/>
      <c r="W209" s="337"/>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42"/>
      <c r="BG209" s="243"/>
      <c r="BH209" s="244"/>
      <c r="BI209" s="245"/>
      <c r="BJ209" s="303"/>
      <c r="BK209" s="304"/>
      <c r="BL209" s="304"/>
      <c r="BM209" s="304"/>
      <c r="BN209" s="305"/>
    </row>
    <row r="210" spans="2:66" ht="20.25" customHeight="1" x14ac:dyDescent="0.45">
      <c r="B210" s="307"/>
      <c r="C210" s="391"/>
      <c r="D210" s="394"/>
      <c r="E210" s="261"/>
      <c r="F210" s="393"/>
      <c r="G210" s="341"/>
      <c r="H210" s="342"/>
      <c r="I210" s="196"/>
      <c r="J210" s="197">
        <f>G209</f>
        <v>0</v>
      </c>
      <c r="K210" s="196"/>
      <c r="L210" s="197">
        <f>M209</f>
        <v>0</v>
      </c>
      <c r="M210" s="343"/>
      <c r="N210" s="344"/>
      <c r="O210" s="345"/>
      <c r="P210" s="346"/>
      <c r="Q210" s="346"/>
      <c r="R210" s="342"/>
      <c r="S210" s="335"/>
      <c r="T210" s="336"/>
      <c r="U210" s="336"/>
      <c r="V210" s="336"/>
      <c r="W210" s="337"/>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369">
        <f>IF($BI$3="４週",SUM(AA210:BB210),IF($BI$3="暦月",SUM(AA210:BE210),""))</f>
        <v>0</v>
      </c>
      <c r="BG210" s="370"/>
      <c r="BH210" s="371">
        <f>IF($BI$3="４週",BF210/4,IF($BI$3="暦月",(BF210/($BI$8/7)),""))</f>
        <v>0</v>
      </c>
      <c r="BI210" s="370"/>
      <c r="BJ210" s="366"/>
      <c r="BK210" s="367"/>
      <c r="BL210" s="367"/>
      <c r="BM210" s="367"/>
      <c r="BN210" s="368"/>
    </row>
    <row r="211" spans="2:66" ht="20.25" customHeight="1" x14ac:dyDescent="0.45">
      <c r="B211" s="306">
        <f>B209+1</f>
        <v>98</v>
      </c>
      <c r="C211" s="390"/>
      <c r="D211" s="392"/>
      <c r="E211" s="261"/>
      <c r="F211" s="393"/>
      <c r="G211" s="237"/>
      <c r="H211" s="238"/>
      <c r="I211" s="152"/>
      <c r="J211" s="153"/>
      <c r="K211" s="152"/>
      <c r="L211" s="153"/>
      <c r="M211" s="246"/>
      <c r="N211" s="247"/>
      <c r="O211" s="250"/>
      <c r="P211" s="251"/>
      <c r="Q211" s="251"/>
      <c r="R211" s="238"/>
      <c r="S211" s="335"/>
      <c r="T211" s="336"/>
      <c r="U211" s="336"/>
      <c r="V211" s="336"/>
      <c r="W211" s="337"/>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42"/>
      <c r="BG211" s="243"/>
      <c r="BH211" s="244"/>
      <c r="BI211" s="245"/>
      <c r="BJ211" s="303"/>
      <c r="BK211" s="304"/>
      <c r="BL211" s="304"/>
      <c r="BM211" s="304"/>
      <c r="BN211" s="305"/>
    </row>
    <row r="212" spans="2:66" ht="20.25" customHeight="1" x14ac:dyDescent="0.45">
      <c r="B212" s="307"/>
      <c r="C212" s="391"/>
      <c r="D212" s="394"/>
      <c r="E212" s="261"/>
      <c r="F212" s="393"/>
      <c r="G212" s="341"/>
      <c r="H212" s="342"/>
      <c r="I212" s="196"/>
      <c r="J212" s="197">
        <f>G211</f>
        <v>0</v>
      </c>
      <c r="K212" s="196"/>
      <c r="L212" s="197">
        <f>M211</f>
        <v>0</v>
      </c>
      <c r="M212" s="343"/>
      <c r="N212" s="344"/>
      <c r="O212" s="345"/>
      <c r="P212" s="346"/>
      <c r="Q212" s="346"/>
      <c r="R212" s="342"/>
      <c r="S212" s="335"/>
      <c r="T212" s="336"/>
      <c r="U212" s="336"/>
      <c r="V212" s="336"/>
      <c r="W212" s="337"/>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369">
        <f>IF($BI$3="４週",SUM(AA212:BB212),IF($BI$3="暦月",SUM(AA212:BE212),""))</f>
        <v>0</v>
      </c>
      <c r="BG212" s="370"/>
      <c r="BH212" s="371">
        <f>IF($BI$3="４週",BF212/4,IF($BI$3="暦月",(BF212/($BI$8/7)),""))</f>
        <v>0</v>
      </c>
      <c r="BI212" s="370"/>
      <c r="BJ212" s="366"/>
      <c r="BK212" s="367"/>
      <c r="BL212" s="367"/>
      <c r="BM212" s="367"/>
      <c r="BN212" s="368"/>
    </row>
    <row r="213" spans="2:66" ht="20.25" customHeight="1" x14ac:dyDescent="0.45">
      <c r="B213" s="306">
        <f>B211+1</f>
        <v>99</v>
      </c>
      <c r="C213" s="390"/>
      <c r="D213" s="392"/>
      <c r="E213" s="261"/>
      <c r="F213" s="393"/>
      <c r="G213" s="237"/>
      <c r="H213" s="238"/>
      <c r="I213" s="152"/>
      <c r="J213" s="153"/>
      <c r="K213" s="152"/>
      <c r="L213" s="153"/>
      <c r="M213" s="246"/>
      <c r="N213" s="247"/>
      <c r="O213" s="250"/>
      <c r="P213" s="251"/>
      <c r="Q213" s="251"/>
      <c r="R213" s="238"/>
      <c r="S213" s="335"/>
      <c r="T213" s="336"/>
      <c r="U213" s="336"/>
      <c r="V213" s="336"/>
      <c r="W213" s="337"/>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42"/>
      <c r="BG213" s="243"/>
      <c r="BH213" s="244"/>
      <c r="BI213" s="245"/>
      <c r="BJ213" s="303"/>
      <c r="BK213" s="304"/>
      <c r="BL213" s="304"/>
      <c r="BM213" s="304"/>
      <c r="BN213" s="305"/>
    </row>
    <row r="214" spans="2:66" ht="20.25" customHeight="1" x14ac:dyDescent="0.45">
      <c r="B214" s="307"/>
      <c r="C214" s="391"/>
      <c r="D214" s="394"/>
      <c r="E214" s="261"/>
      <c r="F214" s="393"/>
      <c r="G214" s="341"/>
      <c r="H214" s="342"/>
      <c r="I214" s="196"/>
      <c r="J214" s="197">
        <f>G213</f>
        <v>0</v>
      </c>
      <c r="K214" s="196"/>
      <c r="L214" s="197">
        <f>M213</f>
        <v>0</v>
      </c>
      <c r="M214" s="343"/>
      <c r="N214" s="344"/>
      <c r="O214" s="345"/>
      <c r="P214" s="346"/>
      <c r="Q214" s="346"/>
      <c r="R214" s="342"/>
      <c r="S214" s="335"/>
      <c r="T214" s="336"/>
      <c r="U214" s="336"/>
      <c r="V214" s="336"/>
      <c r="W214" s="337"/>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369">
        <f>IF($BI$3="４週",SUM(AA214:BB214),IF($BI$3="暦月",SUM(AA214:BE214),""))</f>
        <v>0</v>
      </c>
      <c r="BG214" s="370"/>
      <c r="BH214" s="371">
        <f>IF($BI$3="４週",BF214/4,IF($BI$3="暦月",(BF214/($BI$8/7)),""))</f>
        <v>0</v>
      </c>
      <c r="BI214" s="370"/>
      <c r="BJ214" s="366"/>
      <c r="BK214" s="367"/>
      <c r="BL214" s="367"/>
      <c r="BM214" s="367"/>
      <c r="BN214" s="368"/>
    </row>
    <row r="215" spans="2:66" ht="20.25" customHeight="1" x14ac:dyDescent="0.45">
      <c r="B215" s="306">
        <f>B213+1</f>
        <v>100</v>
      </c>
      <c r="C215" s="390"/>
      <c r="D215" s="392"/>
      <c r="E215" s="261"/>
      <c r="F215" s="393"/>
      <c r="G215" s="237"/>
      <c r="H215" s="238"/>
      <c r="I215" s="154"/>
      <c r="J215" s="155"/>
      <c r="K215" s="154"/>
      <c r="L215" s="155"/>
      <c r="M215" s="246"/>
      <c r="N215" s="247"/>
      <c r="O215" s="250"/>
      <c r="P215" s="251"/>
      <c r="Q215" s="251"/>
      <c r="R215" s="238"/>
      <c r="S215" s="335"/>
      <c r="T215" s="336"/>
      <c r="U215" s="336"/>
      <c r="V215" s="336"/>
      <c r="W215" s="337"/>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42"/>
      <c r="BG215" s="243"/>
      <c r="BH215" s="244"/>
      <c r="BI215" s="245"/>
      <c r="BJ215" s="303"/>
      <c r="BK215" s="304"/>
      <c r="BL215" s="304"/>
      <c r="BM215" s="304"/>
      <c r="BN215" s="305"/>
    </row>
    <row r="216" spans="2:66" ht="20.25" customHeight="1" thickBot="1" x14ac:dyDescent="0.5">
      <c r="B216" s="372"/>
      <c r="C216" s="399"/>
      <c r="D216" s="400"/>
      <c r="E216" s="401"/>
      <c r="F216" s="402"/>
      <c r="G216" s="329"/>
      <c r="H216" s="330"/>
      <c r="I216" s="179"/>
      <c r="J216" s="180">
        <f>G215</f>
        <v>0</v>
      </c>
      <c r="K216" s="179"/>
      <c r="L216" s="180">
        <f>M215</f>
        <v>0</v>
      </c>
      <c r="M216" s="331"/>
      <c r="N216" s="332"/>
      <c r="O216" s="333"/>
      <c r="P216" s="334"/>
      <c r="Q216" s="334"/>
      <c r="R216" s="330"/>
      <c r="S216" s="338"/>
      <c r="T216" s="339"/>
      <c r="U216" s="339"/>
      <c r="V216" s="339"/>
      <c r="W216" s="340"/>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5">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5">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5">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9"/>
      <c r="BK219" s="379"/>
      <c r="BL219" s="379"/>
      <c r="BM219" s="379"/>
      <c r="BN219" s="169"/>
    </row>
    <row r="220" spans="2:66" ht="20.25" customHeight="1" x14ac:dyDescent="0.45">
      <c r="B220" s="46"/>
      <c r="C220" s="46"/>
      <c r="D220" s="46"/>
      <c r="E220" s="46"/>
      <c r="F220" s="46"/>
      <c r="G220" s="59"/>
      <c r="H220" s="59"/>
      <c r="I220" s="59"/>
      <c r="J220" s="59"/>
      <c r="K220" s="59"/>
      <c r="L220" s="59"/>
      <c r="M220" s="114"/>
      <c r="N220" s="115"/>
      <c r="O220" s="348" t="s">
        <v>112</v>
      </c>
      <c r="P220" s="348"/>
      <c r="Q220" s="348" t="s">
        <v>113</v>
      </c>
      <c r="R220" s="348"/>
      <c r="S220" s="348"/>
      <c r="T220" s="348"/>
      <c r="U220" s="115"/>
      <c r="V220" s="349" t="s">
        <v>114</v>
      </c>
      <c r="W220" s="349"/>
      <c r="X220" s="349"/>
      <c r="Y220" s="349"/>
      <c r="Z220" s="119"/>
      <c r="AA220" s="120" t="s">
        <v>115</v>
      </c>
      <c r="AB220" s="120"/>
      <c r="AC220" s="2"/>
      <c r="AD220" s="117"/>
      <c r="AE220" s="348" t="s">
        <v>112</v>
      </c>
      <c r="AF220" s="348"/>
      <c r="AG220" s="348" t="s">
        <v>113</v>
      </c>
      <c r="AH220" s="348"/>
      <c r="AI220" s="348"/>
      <c r="AJ220" s="348"/>
      <c r="AK220" s="115"/>
      <c r="AL220" s="349" t="s">
        <v>114</v>
      </c>
      <c r="AM220" s="349"/>
      <c r="AN220" s="349"/>
      <c r="AO220" s="349"/>
      <c r="AP220" s="119"/>
      <c r="AQ220" s="120" t="s">
        <v>115</v>
      </c>
      <c r="AR220" s="120"/>
      <c r="AS220" s="117"/>
      <c r="AT220" s="117"/>
      <c r="AU220" s="350" t="s">
        <v>4</v>
      </c>
      <c r="AV220" s="350"/>
      <c r="AW220" s="350" t="s">
        <v>5</v>
      </c>
      <c r="AX220" s="350"/>
      <c r="AY220" s="350"/>
      <c r="AZ220" s="350"/>
      <c r="BA220" s="117"/>
      <c r="BB220" s="117"/>
      <c r="BC220" s="117"/>
      <c r="BD220" s="117"/>
      <c r="BE220" s="117"/>
      <c r="BF220" s="117"/>
      <c r="BG220" s="117"/>
      <c r="BH220" s="118"/>
      <c r="BI220" s="66"/>
      <c r="BJ220" s="377"/>
      <c r="BK220" s="377"/>
      <c r="BL220" s="377"/>
      <c r="BM220" s="377"/>
      <c r="BN220" s="169"/>
    </row>
    <row r="221" spans="2:66" ht="20.25" customHeight="1" x14ac:dyDescent="0.45">
      <c r="B221" s="46"/>
      <c r="C221" s="46"/>
      <c r="D221" s="46"/>
      <c r="E221" s="46"/>
      <c r="F221" s="46"/>
      <c r="G221" s="59"/>
      <c r="H221" s="59"/>
      <c r="I221" s="59"/>
      <c r="J221" s="59"/>
      <c r="K221" s="59"/>
      <c r="L221" s="59"/>
      <c r="M221" s="114"/>
      <c r="N221" s="115"/>
      <c r="O221" s="347"/>
      <c r="P221" s="347"/>
      <c r="Q221" s="347" t="s">
        <v>116</v>
      </c>
      <c r="R221" s="347"/>
      <c r="S221" s="347" t="s">
        <v>117</v>
      </c>
      <c r="T221" s="347"/>
      <c r="U221" s="115"/>
      <c r="V221" s="347" t="s">
        <v>116</v>
      </c>
      <c r="W221" s="347"/>
      <c r="X221" s="347" t="s">
        <v>117</v>
      </c>
      <c r="Y221" s="347"/>
      <c r="Z221" s="119"/>
      <c r="AA221" s="120" t="s">
        <v>118</v>
      </c>
      <c r="AB221" s="120"/>
      <c r="AC221" s="2"/>
      <c r="AD221" s="117"/>
      <c r="AE221" s="347"/>
      <c r="AF221" s="347"/>
      <c r="AG221" s="347" t="s">
        <v>116</v>
      </c>
      <c r="AH221" s="347"/>
      <c r="AI221" s="347" t="s">
        <v>117</v>
      </c>
      <c r="AJ221" s="347"/>
      <c r="AK221" s="115"/>
      <c r="AL221" s="347" t="s">
        <v>116</v>
      </c>
      <c r="AM221" s="347"/>
      <c r="AN221" s="347" t="s">
        <v>117</v>
      </c>
      <c r="AO221" s="347"/>
      <c r="AP221" s="119"/>
      <c r="AQ221" s="120" t="s">
        <v>118</v>
      </c>
      <c r="AR221" s="120"/>
      <c r="AS221" s="117"/>
      <c r="AT221" s="117"/>
      <c r="AU221" s="350" t="s">
        <v>6</v>
      </c>
      <c r="AV221" s="350"/>
      <c r="AW221" s="350" t="s">
        <v>94</v>
      </c>
      <c r="AX221" s="350"/>
      <c r="AY221" s="350"/>
      <c r="AZ221" s="350"/>
      <c r="BA221" s="117"/>
      <c r="BB221" s="117"/>
      <c r="BC221" s="117"/>
      <c r="BD221" s="117"/>
      <c r="BE221" s="117"/>
      <c r="BF221" s="117"/>
      <c r="BG221" s="117"/>
      <c r="BH221" s="118"/>
      <c r="BI221" s="66"/>
      <c r="BJ221" s="378"/>
      <c r="BK221" s="378"/>
      <c r="BL221" s="378"/>
      <c r="BM221" s="378"/>
      <c r="BN221" s="169"/>
    </row>
    <row r="222" spans="2:66" ht="20.25" customHeight="1" x14ac:dyDescent="0.45">
      <c r="B222" s="46"/>
      <c r="C222" s="46"/>
      <c r="D222" s="46"/>
      <c r="E222" s="46"/>
      <c r="F222" s="46"/>
      <c r="G222" s="59"/>
      <c r="H222" s="59"/>
      <c r="I222" s="59"/>
      <c r="J222" s="59"/>
      <c r="K222" s="59"/>
      <c r="L222" s="59"/>
      <c r="M222" s="114"/>
      <c r="N222" s="115"/>
      <c r="O222" s="350" t="s">
        <v>6</v>
      </c>
      <c r="P222" s="350"/>
      <c r="Q222" s="351">
        <f>SUMIFS($BF$17:$BF$216,$J$17:$J$216,"医師",$L$17:$L$216,"A")</f>
        <v>0</v>
      </c>
      <c r="R222" s="351"/>
      <c r="S222" s="352">
        <f>SUMIFS($BH$17:$BH$216,$J$17:$J$216,"医師",$L$17:$L$216,"A")</f>
        <v>0</v>
      </c>
      <c r="T222" s="352"/>
      <c r="U222" s="128"/>
      <c r="V222" s="353">
        <v>0</v>
      </c>
      <c r="W222" s="353"/>
      <c r="X222" s="353">
        <v>0</v>
      </c>
      <c r="Y222" s="353"/>
      <c r="Z222" s="129"/>
      <c r="AA222" s="354">
        <v>0</v>
      </c>
      <c r="AB222" s="355"/>
      <c r="AC222" s="2"/>
      <c r="AD222" s="117"/>
      <c r="AE222" s="350" t="s">
        <v>6</v>
      </c>
      <c r="AF222" s="350"/>
      <c r="AG222" s="351">
        <f>SUMIFS($BF$17:$BF$216,$J$17:$J$216,"薬剤師",$L$17:$L$216,"A")</f>
        <v>0</v>
      </c>
      <c r="AH222" s="351"/>
      <c r="AI222" s="352">
        <f>SUMIFS($BH$17:$BH$216,$J$17:$J$216,"薬剤師",$L$17:$L$216,"A")</f>
        <v>0</v>
      </c>
      <c r="AJ222" s="352"/>
      <c r="AK222" s="128"/>
      <c r="AL222" s="353">
        <v>0</v>
      </c>
      <c r="AM222" s="353"/>
      <c r="AN222" s="353">
        <v>0</v>
      </c>
      <c r="AO222" s="353"/>
      <c r="AP222" s="129"/>
      <c r="AQ222" s="354">
        <v>0</v>
      </c>
      <c r="AR222" s="355"/>
      <c r="AS222" s="117"/>
      <c r="AT222" s="117"/>
      <c r="AU222" s="350" t="s">
        <v>7</v>
      </c>
      <c r="AV222" s="350"/>
      <c r="AW222" s="350" t="s">
        <v>95</v>
      </c>
      <c r="AX222" s="350"/>
      <c r="AY222" s="350"/>
      <c r="AZ222" s="350"/>
      <c r="BA222" s="117"/>
      <c r="BB222" s="117"/>
      <c r="BC222" s="117"/>
      <c r="BD222" s="117"/>
      <c r="BE222" s="117"/>
      <c r="BF222" s="117"/>
      <c r="BG222" s="117"/>
      <c r="BH222" s="118"/>
      <c r="BI222" s="66"/>
      <c r="BJ222" s="69"/>
      <c r="BK222" s="69"/>
      <c r="BL222" s="69"/>
      <c r="BM222" s="69"/>
      <c r="BN222" s="169"/>
    </row>
    <row r="223" spans="2:66" ht="20.25" customHeight="1" x14ac:dyDescent="0.45">
      <c r="B223" s="46"/>
      <c r="C223" s="46"/>
      <c r="D223" s="46"/>
      <c r="E223" s="46"/>
      <c r="F223" s="46"/>
      <c r="G223" s="59"/>
      <c r="H223" s="59"/>
      <c r="I223" s="59"/>
      <c r="J223" s="59"/>
      <c r="K223" s="59"/>
      <c r="L223" s="59"/>
      <c r="M223" s="114"/>
      <c r="N223" s="115"/>
      <c r="O223" s="350" t="s">
        <v>7</v>
      </c>
      <c r="P223" s="350"/>
      <c r="Q223" s="351">
        <f>SUMIFS($BF$17:$BF$216,$J$17:$J$216,"医師",$L$17:$L$216,"B")</f>
        <v>0</v>
      </c>
      <c r="R223" s="351"/>
      <c r="S223" s="352">
        <f>SUMIFS($BH$17:$BH$216,$J$17:$J$216,"医師",$L$17:$L$216,"B")</f>
        <v>0</v>
      </c>
      <c r="T223" s="352"/>
      <c r="U223" s="128"/>
      <c r="V223" s="353">
        <v>0</v>
      </c>
      <c r="W223" s="353"/>
      <c r="X223" s="353">
        <v>0</v>
      </c>
      <c r="Y223" s="353"/>
      <c r="Z223" s="129"/>
      <c r="AA223" s="354">
        <v>0</v>
      </c>
      <c r="AB223" s="355"/>
      <c r="AC223" s="2"/>
      <c r="AD223" s="117"/>
      <c r="AE223" s="350" t="s">
        <v>7</v>
      </c>
      <c r="AF223" s="350"/>
      <c r="AG223" s="351">
        <f>SUMIFS($BF$17:$BF$216,$J$17:$J$216,"薬剤師",$L$17:$L$216,"B")</f>
        <v>0</v>
      </c>
      <c r="AH223" s="351"/>
      <c r="AI223" s="352">
        <f>SUMIFS($BH$17:$BH$216,$J$17:$J$216,"薬剤師",$L$17:$L$216,"B")</f>
        <v>0</v>
      </c>
      <c r="AJ223" s="352"/>
      <c r="AK223" s="128"/>
      <c r="AL223" s="353">
        <v>0</v>
      </c>
      <c r="AM223" s="353"/>
      <c r="AN223" s="353">
        <v>0</v>
      </c>
      <c r="AO223" s="353"/>
      <c r="AP223" s="129"/>
      <c r="AQ223" s="354">
        <v>0</v>
      </c>
      <c r="AR223" s="355"/>
      <c r="AS223" s="117"/>
      <c r="AT223" s="117"/>
      <c r="AU223" s="350" t="s">
        <v>8</v>
      </c>
      <c r="AV223" s="350"/>
      <c r="AW223" s="350" t="s">
        <v>96</v>
      </c>
      <c r="AX223" s="350"/>
      <c r="AY223" s="350"/>
      <c r="AZ223" s="350"/>
      <c r="BA223" s="117"/>
      <c r="BB223" s="117"/>
      <c r="BC223" s="117"/>
      <c r="BD223" s="117"/>
      <c r="BE223" s="117"/>
      <c r="BF223" s="117"/>
      <c r="BG223" s="117"/>
      <c r="BH223" s="118"/>
      <c r="BI223" s="66"/>
      <c r="BJ223" s="169"/>
      <c r="BK223" s="169"/>
      <c r="BL223" s="169"/>
      <c r="BM223" s="169"/>
      <c r="BN223" s="169"/>
    </row>
    <row r="224" spans="2:66" ht="20.25" customHeight="1" x14ac:dyDescent="0.45">
      <c r="B224" s="46"/>
      <c r="C224" s="46"/>
      <c r="D224" s="46"/>
      <c r="E224" s="46"/>
      <c r="F224" s="46"/>
      <c r="G224" s="59"/>
      <c r="H224" s="59"/>
      <c r="I224" s="59"/>
      <c r="J224" s="59"/>
      <c r="K224" s="59"/>
      <c r="L224" s="59"/>
      <c r="M224" s="114"/>
      <c r="N224" s="115"/>
      <c r="O224" s="350" t="s">
        <v>8</v>
      </c>
      <c r="P224" s="350"/>
      <c r="Q224" s="351">
        <f>SUMIFS($BF$17:$BF$216,$J$17:$J$216,"医師",$L$17:$L$216,"C")</f>
        <v>0</v>
      </c>
      <c r="R224" s="351"/>
      <c r="S224" s="352">
        <f>SUMIFS($BH$17:$BH$216,$J$17:$J$216,"医師",$L$17:$L$216,"C")</f>
        <v>0</v>
      </c>
      <c r="T224" s="352"/>
      <c r="U224" s="128"/>
      <c r="V224" s="353">
        <v>0</v>
      </c>
      <c r="W224" s="353"/>
      <c r="X224" s="356">
        <v>0</v>
      </c>
      <c r="Y224" s="356"/>
      <c r="Z224" s="129"/>
      <c r="AA224" s="357" t="s">
        <v>36</v>
      </c>
      <c r="AB224" s="358"/>
      <c r="AC224" s="2"/>
      <c r="AD224" s="117"/>
      <c r="AE224" s="350" t="s">
        <v>8</v>
      </c>
      <c r="AF224" s="350"/>
      <c r="AG224" s="351">
        <f>SUMIFS($BF$17:$BF$216,$J$17:$J$216,"薬剤師",$L$17:$L$216,"C")</f>
        <v>0</v>
      </c>
      <c r="AH224" s="351"/>
      <c r="AI224" s="352">
        <f>SUMIFS($BH$17:$BH$216,$J$17:$J$216,"薬剤師",$L$17:$L$216,"C")</f>
        <v>0</v>
      </c>
      <c r="AJ224" s="352"/>
      <c r="AK224" s="128"/>
      <c r="AL224" s="353">
        <v>0</v>
      </c>
      <c r="AM224" s="353"/>
      <c r="AN224" s="356">
        <v>0</v>
      </c>
      <c r="AO224" s="356"/>
      <c r="AP224" s="129"/>
      <c r="AQ224" s="357" t="s">
        <v>36</v>
      </c>
      <c r="AR224" s="358"/>
      <c r="AS224" s="117"/>
      <c r="AT224" s="117"/>
      <c r="AU224" s="350" t="s">
        <v>9</v>
      </c>
      <c r="AV224" s="350"/>
      <c r="AW224" s="350" t="s">
        <v>131</v>
      </c>
      <c r="AX224" s="350"/>
      <c r="AY224" s="350"/>
      <c r="AZ224" s="350"/>
      <c r="BA224" s="117"/>
      <c r="BB224" s="117"/>
      <c r="BC224" s="117"/>
      <c r="BD224" s="117"/>
      <c r="BE224" s="117"/>
      <c r="BF224" s="117"/>
      <c r="BG224" s="117"/>
      <c r="BH224" s="118"/>
      <c r="BI224" s="66"/>
      <c r="BJ224" s="169"/>
      <c r="BK224" s="169"/>
      <c r="BL224" s="169"/>
      <c r="BM224" s="169"/>
      <c r="BN224" s="169"/>
    </row>
    <row r="225" spans="2:66" ht="20.25" customHeight="1" x14ac:dyDescent="0.45">
      <c r="B225" s="46"/>
      <c r="C225" s="46"/>
      <c r="D225" s="46"/>
      <c r="E225" s="46"/>
      <c r="F225" s="46"/>
      <c r="G225" s="59"/>
      <c r="H225" s="59"/>
      <c r="I225" s="59"/>
      <c r="J225" s="59"/>
      <c r="K225" s="59"/>
      <c r="L225" s="59"/>
      <c r="M225" s="114"/>
      <c r="N225" s="115"/>
      <c r="O225" s="350" t="s">
        <v>9</v>
      </c>
      <c r="P225" s="350"/>
      <c r="Q225" s="351">
        <f>SUMIFS($BF$17:$BF$216,$J$17:$J$216,"医師",$L$17:$L$216,"D")</f>
        <v>0</v>
      </c>
      <c r="R225" s="351"/>
      <c r="S225" s="352">
        <f>SUMIFS($BH$17:$BH$216,$J$17:$J$216,"医師",$L$17:$L$216,"D")</f>
        <v>0</v>
      </c>
      <c r="T225" s="352"/>
      <c r="U225" s="128"/>
      <c r="V225" s="353">
        <v>0</v>
      </c>
      <c r="W225" s="353"/>
      <c r="X225" s="356">
        <v>0</v>
      </c>
      <c r="Y225" s="356"/>
      <c r="Z225" s="129"/>
      <c r="AA225" s="357" t="s">
        <v>36</v>
      </c>
      <c r="AB225" s="358"/>
      <c r="AC225" s="2"/>
      <c r="AD225" s="117"/>
      <c r="AE225" s="350" t="s">
        <v>9</v>
      </c>
      <c r="AF225" s="350"/>
      <c r="AG225" s="351">
        <f>SUMIFS($BF$17:$BF$216,$J$17:$J$216,"薬剤師",$L$17:$L$216,"D")</f>
        <v>0</v>
      </c>
      <c r="AH225" s="351"/>
      <c r="AI225" s="352">
        <f>SUMIFS($BH$17:$BH$216,$J$17:$J$216,"薬剤師",$L$17:$L$216,"D")</f>
        <v>0</v>
      </c>
      <c r="AJ225" s="352"/>
      <c r="AK225" s="128"/>
      <c r="AL225" s="353">
        <v>0</v>
      </c>
      <c r="AM225" s="353"/>
      <c r="AN225" s="356">
        <v>0</v>
      </c>
      <c r="AO225" s="356"/>
      <c r="AP225" s="129"/>
      <c r="AQ225" s="357" t="s">
        <v>36</v>
      </c>
      <c r="AR225" s="358"/>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5">
      <c r="B226" s="46"/>
      <c r="C226" s="46"/>
      <c r="D226" s="46"/>
      <c r="E226" s="46"/>
      <c r="F226" s="46"/>
      <c r="G226" s="59"/>
      <c r="H226" s="59"/>
      <c r="I226" s="59"/>
      <c r="J226" s="59"/>
      <c r="K226" s="59"/>
      <c r="L226" s="59"/>
      <c r="M226" s="114"/>
      <c r="N226" s="115"/>
      <c r="O226" s="350" t="s">
        <v>119</v>
      </c>
      <c r="P226" s="350"/>
      <c r="Q226" s="351">
        <f>SUM(Q222:R225)</f>
        <v>0</v>
      </c>
      <c r="R226" s="351"/>
      <c r="S226" s="352">
        <f>SUM(S222:T225)</f>
        <v>0</v>
      </c>
      <c r="T226" s="352"/>
      <c r="U226" s="128"/>
      <c r="V226" s="351">
        <f>SUM(V222:W225)</f>
        <v>0</v>
      </c>
      <c r="W226" s="351"/>
      <c r="X226" s="352">
        <f>SUM(X222:Y225)</f>
        <v>0</v>
      </c>
      <c r="Y226" s="352"/>
      <c r="Z226" s="129"/>
      <c r="AA226" s="364">
        <f>SUM(AA222:AB223)</f>
        <v>0</v>
      </c>
      <c r="AB226" s="365"/>
      <c r="AC226" s="2"/>
      <c r="AD226" s="117"/>
      <c r="AE226" s="350" t="s">
        <v>119</v>
      </c>
      <c r="AF226" s="350"/>
      <c r="AG226" s="351">
        <f>SUM(AG222:AH225)</f>
        <v>0</v>
      </c>
      <c r="AH226" s="351"/>
      <c r="AI226" s="352">
        <f>SUM(AI222:AJ225)</f>
        <v>0</v>
      </c>
      <c r="AJ226" s="352"/>
      <c r="AK226" s="128"/>
      <c r="AL226" s="351">
        <f>SUM(AL222:AM225)</f>
        <v>0</v>
      </c>
      <c r="AM226" s="351"/>
      <c r="AN226" s="352">
        <f>SUM(AN222:AO225)</f>
        <v>0</v>
      </c>
      <c r="AO226" s="352"/>
      <c r="AP226" s="129"/>
      <c r="AQ226" s="364">
        <f>SUM(AQ222:AR223)</f>
        <v>0</v>
      </c>
      <c r="AR226" s="365"/>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5">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5">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229" t="s">
        <v>182</v>
      </c>
      <c r="W228" s="230"/>
      <c r="X228" s="126"/>
      <c r="Y228" s="126"/>
      <c r="Z228" s="115"/>
      <c r="AA228" s="115"/>
      <c r="AB228" s="115"/>
      <c r="AC228" s="117"/>
      <c r="AD228" s="117"/>
      <c r="AE228" s="116" t="s">
        <v>120</v>
      </c>
      <c r="AF228" s="115"/>
      <c r="AG228" s="115"/>
      <c r="AH228" s="115"/>
      <c r="AI228" s="115"/>
      <c r="AJ228" s="115"/>
      <c r="AK228" s="149" t="s">
        <v>181</v>
      </c>
      <c r="AL228" s="231" t="str">
        <f>V228</f>
        <v>週</v>
      </c>
      <c r="AM228" s="232"/>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5">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5">
      <c r="M231" s="2"/>
      <c r="N231" s="2"/>
      <c r="O231" s="363">
        <f>IF($V$228="週",X226,V226)</f>
        <v>0</v>
      </c>
      <c r="P231" s="363"/>
      <c r="Q231" s="363"/>
      <c r="R231" s="363"/>
      <c r="S231" s="170" t="s">
        <v>124</v>
      </c>
      <c r="T231" s="350">
        <f>IF($V$228="週",$BE$6,$BI$6)</f>
        <v>40</v>
      </c>
      <c r="U231" s="350"/>
      <c r="V231" s="350"/>
      <c r="W231" s="350"/>
      <c r="X231" s="170" t="s">
        <v>125</v>
      </c>
      <c r="Y231" s="359">
        <f>ROUNDDOWN(O231/T231,1)</f>
        <v>0</v>
      </c>
      <c r="Z231" s="359"/>
      <c r="AA231" s="359"/>
      <c r="AB231" s="359"/>
      <c r="AC231" s="2"/>
      <c r="AD231" s="2"/>
      <c r="AE231" s="363">
        <f>IF($AL$228="週",AN226,AL226)</f>
        <v>0</v>
      </c>
      <c r="AF231" s="363"/>
      <c r="AG231" s="363"/>
      <c r="AH231" s="363"/>
      <c r="AI231" s="170" t="s">
        <v>124</v>
      </c>
      <c r="AJ231" s="350">
        <f>IF($AL$228="週",$BE$6,$BI$6)</f>
        <v>40</v>
      </c>
      <c r="AK231" s="350"/>
      <c r="AL231" s="350"/>
      <c r="AM231" s="350"/>
      <c r="AN231" s="170" t="s">
        <v>125</v>
      </c>
      <c r="AO231" s="359">
        <f>ROUNDDOWN(AE231/AJ231,1)</f>
        <v>0</v>
      </c>
      <c r="AP231" s="359"/>
      <c r="AQ231" s="359"/>
      <c r="AR231" s="359"/>
      <c r="AS231" s="2"/>
      <c r="AT231" s="2"/>
    </row>
    <row r="232" spans="2:66" ht="20.25" customHeight="1" x14ac:dyDescent="0.45">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5">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5">
      <c r="M234" s="2"/>
      <c r="N234" s="2"/>
      <c r="O234" s="115" t="s">
        <v>115</v>
      </c>
      <c r="P234" s="115"/>
      <c r="Q234" s="115"/>
      <c r="R234" s="115"/>
      <c r="S234" s="115"/>
      <c r="T234" s="115"/>
      <c r="U234" s="115"/>
      <c r="V234" s="115"/>
      <c r="W234" s="115"/>
      <c r="X234" s="116"/>
      <c r="Y234" s="348"/>
      <c r="Z234" s="348"/>
      <c r="AA234" s="348"/>
      <c r="AB234" s="348"/>
      <c r="AC234" s="2"/>
      <c r="AD234" s="2"/>
      <c r="AE234" s="115" t="s">
        <v>115</v>
      </c>
      <c r="AF234" s="115"/>
      <c r="AG234" s="115"/>
      <c r="AH234" s="115"/>
      <c r="AI234" s="115"/>
      <c r="AJ234" s="115"/>
      <c r="AK234" s="115"/>
      <c r="AL234" s="115"/>
      <c r="AM234" s="115"/>
      <c r="AN234" s="116"/>
      <c r="AO234" s="348"/>
      <c r="AP234" s="348"/>
      <c r="AQ234" s="348"/>
      <c r="AR234" s="348"/>
      <c r="AS234" s="2"/>
      <c r="AT234" s="2"/>
    </row>
    <row r="235" spans="2:66" ht="20.25" customHeight="1" x14ac:dyDescent="0.45">
      <c r="M235" s="2"/>
      <c r="N235" s="2"/>
      <c r="O235" s="119" t="s">
        <v>127</v>
      </c>
      <c r="P235" s="119"/>
      <c r="Q235" s="119"/>
      <c r="R235" s="119"/>
      <c r="S235" s="119"/>
      <c r="T235" s="115" t="s">
        <v>128</v>
      </c>
      <c r="U235" s="119"/>
      <c r="V235" s="119"/>
      <c r="W235" s="119"/>
      <c r="X235" s="119"/>
      <c r="Y235" s="347" t="s">
        <v>119</v>
      </c>
      <c r="Z235" s="347"/>
      <c r="AA235" s="347"/>
      <c r="AB235" s="347"/>
      <c r="AC235" s="2"/>
      <c r="AD235" s="2"/>
      <c r="AE235" s="119" t="s">
        <v>127</v>
      </c>
      <c r="AF235" s="119"/>
      <c r="AG235" s="119"/>
      <c r="AH235" s="119"/>
      <c r="AI235" s="119"/>
      <c r="AJ235" s="115" t="s">
        <v>128</v>
      </c>
      <c r="AK235" s="119"/>
      <c r="AL235" s="119"/>
      <c r="AM235" s="119"/>
      <c r="AN235" s="119"/>
      <c r="AO235" s="347" t="s">
        <v>119</v>
      </c>
      <c r="AP235" s="347"/>
      <c r="AQ235" s="347"/>
      <c r="AR235" s="347"/>
      <c r="AS235" s="2"/>
      <c r="AT235" s="2"/>
    </row>
    <row r="236" spans="2:66" ht="20.25" customHeight="1" x14ac:dyDescent="0.45">
      <c r="M236" s="2"/>
      <c r="N236" s="2"/>
      <c r="O236" s="350">
        <f>AA226</f>
        <v>0</v>
      </c>
      <c r="P236" s="350"/>
      <c r="Q236" s="350"/>
      <c r="R236" s="350"/>
      <c r="S236" s="170" t="s">
        <v>129</v>
      </c>
      <c r="T236" s="359">
        <f>Y231</f>
        <v>0</v>
      </c>
      <c r="U236" s="359"/>
      <c r="V236" s="359"/>
      <c r="W236" s="359"/>
      <c r="X236" s="170" t="s">
        <v>125</v>
      </c>
      <c r="Y236" s="360">
        <f>ROUNDDOWN(O236+T236,1)</f>
        <v>0</v>
      </c>
      <c r="Z236" s="360"/>
      <c r="AA236" s="360"/>
      <c r="AB236" s="360"/>
      <c r="AC236" s="127"/>
      <c r="AD236" s="127"/>
      <c r="AE236" s="361">
        <f>AQ226</f>
        <v>0</v>
      </c>
      <c r="AF236" s="361"/>
      <c r="AG236" s="361"/>
      <c r="AH236" s="361"/>
      <c r="AI236" s="125" t="s">
        <v>129</v>
      </c>
      <c r="AJ236" s="362">
        <f>AO231</f>
        <v>0</v>
      </c>
      <c r="AK236" s="362"/>
      <c r="AL236" s="362"/>
      <c r="AM236" s="362"/>
      <c r="AN236" s="125" t="s">
        <v>125</v>
      </c>
      <c r="AO236" s="360">
        <f>ROUNDDOWN(AE236+AJ236,1)</f>
        <v>0</v>
      </c>
      <c r="AP236" s="360"/>
      <c r="AQ236" s="360"/>
      <c r="AR236" s="360"/>
      <c r="AS236" s="2"/>
      <c r="AT236" s="2"/>
    </row>
    <row r="237" spans="2:66" ht="20.25" customHeight="1" x14ac:dyDescent="0.45"/>
    <row r="238" spans="2:66" ht="20.25" customHeight="1" x14ac:dyDescent="0.45">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5">
      <c r="O239" s="348" t="s">
        <v>112</v>
      </c>
      <c r="P239" s="348"/>
      <c r="Q239" s="348" t="s">
        <v>113</v>
      </c>
      <c r="R239" s="348"/>
      <c r="S239" s="348"/>
      <c r="T239" s="348"/>
      <c r="U239" s="115"/>
      <c r="V239" s="349" t="s">
        <v>114</v>
      </c>
      <c r="W239" s="349"/>
      <c r="X239" s="349"/>
      <c r="Y239" s="349"/>
      <c r="Z239" s="119"/>
      <c r="AA239" s="120" t="s">
        <v>115</v>
      </c>
      <c r="AB239" s="120"/>
      <c r="AC239" s="2"/>
      <c r="AD239" s="117"/>
      <c r="AE239" s="348" t="s">
        <v>112</v>
      </c>
      <c r="AF239" s="348"/>
      <c r="AG239" s="348" t="s">
        <v>113</v>
      </c>
      <c r="AH239" s="348"/>
      <c r="AI239" s="348"/>
      <c r="AJ239" s="348"/>
      <c r="AK239" s="115"/>
      <c r="AL239" s="349" t="s">
        <v>114</v>
      </c>
      <c r="AM239" s="349"/>
      <c r="AN239" s="349"/>
      <c r="AO239" s="349"/>
      <c r="AP239" s="119"/>
      <c r="AQ239" s="120" t="s">
        <v>115</v>
      </c>
      <c r="AR239" s="120"/>
      <c r="AS239" s="117"/>
      <c r="AT239" s="117"/>
    </row>
    <row r="240" spans="2:66" ht="20.25" customHeight="1" x14ac:dyDescent="0.45">
      <c r="O240" s="347"/>
      <c r="P240" s="347"/>
      <c r="Q240" s="347" t="s">
        <v>116</v>
      </c>
      <c r="R240" s="347"/>
      <c r="S240" s="347" t="s">
        <v>117</v>
      </c>
      <c r="T240" s="347"/>
      <c r="U240" s="115"/>
      <c r="V240" s="347" t="s">
        <v>116</v>
      </c>
      <c r="W240" s="347"/>
      <c r="X240" s="347" t="s">
        <v>117</v>
      </c>
      <c r="Y240" s="347"/>
      <c r="Z240" s="119"/>
      <c r="AA240" s="120" t="s">
        <v>118</v>
      </c>
      <c r="AB240" s="120"/>
      <c r="AC240" s="2"/>
      <c r="AD240" s="117"/>
      <c r="AE240" s="347"/>
      <c r="AF240" s="347"/>
      <c r="AG240" s="347" t="s">
        <v>116</v>
      </c>
      <c r="AH240" s="347"/>
      <c r="AI240" s="347" t="s">
        <v>117</v>
      </c>
      <c r="AJ240" s="347"/>
      <c r="AK240" s="115"/>
      <c r="AL240" s="347" t="s">
        <v>116</v>
      </c>
      <c r="AM240" s="347"/>
      <c r="AN240" s="347" t="s">
        <v>117</v>
      </c>
      <c r="AO240" s="347"/>
      <c r="AP240" s="119"/>
      <c r="AQ240" s="120" t="s">
        <v>118</v>
      </c>
      <c r="AR240" s="120"/>
      <c r="AS240" s="117"/>
      <c r="AT240" s="117"/>
    </row>
    <row r="241" spans="15:46" ht="20.25" customHeight="1" x14ac:dyDescent="0.45">
      <c r="O241" s="350" t="s">
        <v>6</v>
      </c>
      <c r="P241" s="350"/>
      <c r="Q241" s="351">
        <f>SUMIFS($BF$17:$BF$216,$J$17:$J$216,"看護職員",$L$17:$L$216,"A")</f>
        <v>0</v>
      </c>
      <c r="R241" s="351"/>
      <c r="S241" s="352">
        <f>SUMIFS($BH$17:$BH$216,$J$17:$J$216,"看護職員",$L$17:$L$216,"A")</f>
        <v>0</v>
      </c>
      <c r="T241" s="352"/>
      <c r="U241" s="128"/>
      <c r="V241" s="353">
        <v>0</v>
      </c>
      <c r="W241" s="353"/>
      <c r="X241" s="353">
        <v>0</v>
      </c>
      <c r="Y241" s="353"/>
      <c r="Z241" s="129"/>
      <c r="AA241" s="354">
        <v>0</v>
      </c>
      <c r="AB241" s="355"/>
      <c r="AC241" s="2"/>
      <c r="AD241" s="117"/>
      <c r="AE241" s="350" t="s">
        <v>6</v>
      </c>
      <c r="AF241" s="350"/>
      <c r="AG241" s="351">
        <f>SUMIFS($BF$17:$BF$216,$J$17:$J$216,"介護職員",$L$17:$L$216,"A")</f>
        <v>0</v>
      </c>
      <c r="AH241" s="351"/>
      <c r="AI241" s="352">
        <f>SUMIFS($BH$17:$BH$216,$J$17:$J$216,"介護職員",$L$17:$L$216,"A")</f>
        <v>0</v>
      </c>
      <c r="AJ241" s="352"/>
      <c r="AK241" s="128"/>
      <c r="AL241" s="353">
        <v>0</v>
      </c>
      <c r="AM241" s="353"/>
      <c r="AN241" s="353">
        <v>0</v>
      </c>
      <c r="AO241" s="353"/>
      <c r="AP241" s="129"/>
      <c r="AQ241" s="354">
        <v>0</v>
      </c>
      <c r="AR241" s="355"/>
      <c r="AS241" s="117"/>
      <c r="AT241" s="117"/>
    </row>
    <row r="242" spans="15:46" ht="20.25" customHeight="1" x14ac:dyDescent="0.45">
      <c r="O242" s="350" t="s">
        <v>7</v>
      </c>
      <c r="P242" s="350"/>
      <c r="Q242" s="351">
        <f>SUMIFS($BF$17:$BF$216,$J$17:$J$216,"看護職員",$L$17:$L$216,"B")</f>
        <v>0</v>
      </c>
      <c r="R242" s="351"/>
      <c r="S242" s="352">
        <f>SUMIFS($BH$17:$BH$216,$J$17:$J$216,"看護職員",$L$17:$L$216,"B")</f>
        <v>0</v>
      </c>
      <c r="T242" s="352"/>
      <c r="U242" s="128"/>
      <c r="V242" s="353">
        <v>0</v>
      </c>
      <c r="W242" s="353"/>
      <c r="X242" s="353">
        <v>0</v>
      </c>
      <c r="Y242" s="353"/>
      <c r="Z242" s="129"/>
      <c r="AA242" s="354">
        <v>0</v>
      </c>
      <c r="AB242" s="355"/>
      <c r="AC242" s="2"/>
      <c r="AD242" s="117"/>
      <c r="AE242" s="350" t="s">
        <v>7</v>
      </c>
      <c r="AF242" s="350"/>
      <c r="AG242" s="351">
        <f>SUMIFS($BF$17:$BF$216,$J$17:$J$216,"介護職員",$L$17:$L$216,"B")</f>
        <v>0</v>
      </c>
      <c r="AH242" s="351"/>
      <c r="AI242" s="352">
        <f>SUMIFS($BH$17:$BH$216,$J$17:$J$216,"介護職員",$L$17:$L$216,"B")</f>
        <v>0</v>
      </c>
      <c r="AJ242" s="352"/>
      <c r="AK242" s="128"/>
      <c r="AL242" s="353">
        <v>0</v>
      </c>
      <c r="AM242" s="353"/>
      <c r="AN242" s="353">
        <v>0</v>
      </c>
      <c r="AO242" s="353"/>
      <c r="AP242" s="129"/>
      <c r="AQ242" s="354">
        <v>0</v>
      </c>
      <c r="AR242" s="355"/>
      <c r="AS242" s="117"/>
      <c r="AT242" s="117"/>
    </row>
    <row r="243" spans="15:46" ht="20.25" customHeight="1" x14ac:dyDescent="0.45">
      <c r="O243" s="350" t="s">
        <v>8</v>
      </c>
      <c r="P243" s="350"/>
      <c r="Q243" s="351">
        <f>SUMIFS($BF$17:$BF$216,$J$17:$J$216,"看護職員",$L$17:$L$216,"C")</f>
        <v>0</v>
      </c>
      <c r="R243" s="351"/>
      <c r="S243" s="352">
        <f>SUMIFS($BH$17:$BH$216,$J$17:$J$216,"看護職員",$L$17:$L$216,"C")</f>
        <v>0</v>
      </c>
      <c r="T243" s="352"/>
      <c r="U243" s="128"/>
      <c r="V243" s="353">
        <v>0</v>
      </c>
      <c r="W243" s="353"/>
      <c r="X243" s="356">
        <v>0</v>
      </c>
      <c r="Y243" s="356"/>
      <c r="Z243" s="129"/>
      <c r="AA243" s="357" t="s">
        <v>36</v>
      </c>
      <c r="AB243" s="358"/>
      <c r="AC243" s="2"/>
      <c r="AD243" s="117"/>
      <c r="AE243" s="350" t="s">
        <v>8</v>
      </c>
      <c r="AF243" s="350"/>
      <c r="AG243" s="351">
        <f>SUMIFS($BF$17:$BF$216,$J$17:$J$216,"介護職員",$L$17:$L$216,"C")</f>
        <v>0</v>
      </c>
      <c r="AH243" s="351"/>
      <c r="AI243" s="352">
        <f>SUMIFS($BH$17:$BH$216,$J$17:$J$216,"介護職員",$L$17:$L$216,"C")</f>
        <v>0</v>
      </c>
      <c r="AJ243" s="352"/>
      <c r="AK243" s="128"/>
      <c r="AL243" s="353">
        <v>0</v>
      </c>
      <c r="AM243" s="353"/>
      <c r="AN243" s="356">
        <v>0</v>
      </c>
      <c r="AO243" s="356"/>
      <c r="AP243" s="129"/>
      <c r="AQ243" s="357" t="s">
        <v>36</v>
      </c>
      <c r="AR243" s="358"/>
      <c r="AS243" s="117"/>
      <c r="AT243" s="117"/>
    </row>
    <row r="244" spans="15:46" ht="20.25" customHeight="1" x14ac:dyDescent="0.45">
      <c r="O244" s="350" t="s">
        <v>9</v>
      </c>
      <c r="P244" s="350"/>
      <c r="Q244" s="351">
        <f>SUMIFS($BF$17:$BF$216,$J$17:$J$216,"看護職員",$L$17:$L$216,"D")</f>
        <v>0</v>
      </c>
      <c r="R244" s="351"/>
      <c r="S244" s="352">
        <f>SUMIFS($BH$17:$BH$216,$J$17:$J$216,"看護職員",$L$17:$L$216,"D")</f>
        <v>0</v>
      </c>
      <c r="T244" s="352"/>
      <c r="U244" s="128"/>
      <c r="V244" s="353">
        <v>0</v>
      </c>
      <c r="W244" s="353"/>
      <c r="X244" s="356">
        <v>0</v>
      </c>
      <c r="Y244" s="356"/>
      <c r="Z244" s="129"/>
      <c r="AA244" s="357" t="s">
        <v>36</v>
      </c>
      <c r="AB244" s="358"/>
      <c r="AC244" s="2"/>
      <c r="AD244" s="117"/>
      <c r="AE244" s="350" t="s">
        <v>9</v>
      </c>
      <c r="AF244" s="350"/>
      <c r="AG244" s="351">
        <f>SUMIFS($BF$17:$BF$216,$J$17:$J$216,"介護職員",$L$17:$L$216,"D")</f>
        <v>0</v>
      </c>
      <c r="AH244" s="351"/>
      <c r="AI244" s="352">
        <f>SUMIFS($BH$17:$BH$216,$J$17:$J$216,"介護職員",$L$17:$L$216,"D")</f>
        <v>0</v>
      </c>
      <c r="AJ244" s="352"/>
      <c r="AK244" s="128"/>
      <c r="AL244" s="353">
        <v>0</v>
      </c>
      <c r="AM244" s="353"/>
      <c r="AN244" s="356">
        <v>0</v>
      </c>
      <c r="AO244" s="356"/>
      <c r="AP244" s="129"/>
      <c r="AQ244" s="357" t="s">
        <v>36</v>
      </c>
      <c r="AR244" s="358"/>
      <c r="AS244" s="117"/>
      <c r="AT244" s="117"/>
    </row>
    <row r="245" spans="15:46" ht="20.25" customHeight="1" x14ac:dyDescent="0.45">
      <c r="O245" s="350" t="s">
        <v>119</v>
      </c>
      <c r="P245" s="350"/>
      <c r="Q245" s="351">
        <f>SUM(Q241:R244)</f>
        <v>0</v>
      </c>
      <c r="R245" s="351"/>
      <c r="S245" s="352">
        <f>SUM(S241:T244)</f>
        <v>0</v>
      </c>
      <c r="T245" s="352"/>
      <c r="U245" s="128"/>
      <c r="V245" s="351">
        <f>SUM(V241:W244)</f>
        <v>0</v>
      </c>
      <c r="W245" s="351"/>
      <c r="X245" s="352">
        <f>SUM(X241:Y244)</f>
        <v>0</v>
      </c>
      <c r="Y245" s="352"/>
      <c r="Z245" s="129"/>
      <c r="AA245" s="364">
        <f>SUM(AA241:AB242)</f>
        <v>0</v>
      </c>
      <c r="AB245" s="365"/>
      <c r="AC245" s="2"/>
      <c r="AD245" s="117"/>
      <c r="AE245" s="350" t="s">
        <v>119</v>
      </c>
      <c r="AF245" s="350"/>
      <c r="AG245" s="351">
        <f>SUM(AG241:AH244)</f>
        <v>0</v>
      </c>
      <c r="AH245" s="351"/>
      <c r="AI245" s="352">
        <f>SUM(AI241:AJ244)</f>
        <v>0</v>
      </c>
      <c r="AJ245" s="352"/>
      <c r="AK245" s="128"/>
      <c r="AL245" s="351">
        <f>SUM(AL241:AM244)</f>
        <v>0</v>
      </c>
      <c r="AM245" s="351"/>
      <c r="AN245" s="352">
        <f>SUM(AN241:AO244)</f>
        <v>0</v>
      </c>
      <c r="AO245" s="352"/>
      <c r="AP245" s="129"/>
      <c r="AQ245" s="364">
        <f>SUM(AQ241:AR242)</f>
        <v>0</v>
      </c>
      <c r="AR245" s="365"/>
      <c r="AS245" s="117"/>
      <c r="AT245" s="117"/>
    </row>
    <row r="246" spans="15:46" ht="20.25" customHeight="1" x14ac:dyDescent="0.45">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5">
      <c r="O247" s="116" t="s">
        <v>120</v>
      </c>
      <c r="P247" s="115"/>
      <c r="Q247" s="115"/>
      <c r="R247" s="115"/>
      <c r="S247" s="115"/>
      <c r="T247" s="115"/>
      <c r="U247" s="149" t="s">
        <v>181</v>
      </c>
      <c r="V247" s="231" t="str">
        <f>V228</f>
        <v>週</v>
      </c>
      <c r="W247" s="232"/>
      <c r="X247" s="126"/>
      <c r="Y247" s="126"/>
      <c r="Z247" s="115"/>
      <c r="AA247" s="115"/>
      <c r="AB247" s="115"/>
      <c r="AC247" s="117"/>
      <c r="AD247" s="117"/>
      <c r="AE247" s="116" t="s">
        <v>120</v>
      </c>
      <c r="AF247" s="115"/>
      <c r="AG247" s="115"/>
      <c r="AH247" s="115"/>
      <c r="AI247" s="115"/>
      <c r="AJ247" s="115"/>
      <c r="AK247" s="149" t="s">
        <v>181</v>
      </c>
      <c r="AL247" s="231" t="str">
        <f>V247</f>
        <v>週</v>
      </c>
      <c r="AM247" s="232"/>
      <c r="AN247" s="126"/>
      <c r="AO247" s="126"/>
      <c r="AP247" s="115"/>
      <c r="AQ247" s="115"/>
      <c r="AR247" s="115"/>
      <c r="AS247" s="117"/>
      <c r="AT247" s="117"/>
    </row>
    <row r="248" spans="15:46" ht="20.25" customHeight="1" x14ac:dyDescent="0.45">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5">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5">
      <c r="O250" s="363">
        <f>IF($V$228="週",X245,V245)</f>
        <v>0</v>
      </c>
      <c r="P250" s="363"/>
      <c r="Q250" s="363"/>
      <c r="R250" s="363"/>
      <c r="S250" s="222" t="s">
        <v>124</v>
      </c>
      <c r="T250" s="350">
        <f>IF($V$228="週",$BE$6,$BI$6)</f>
        <v>40</v>
      </c>
      <c r="U250" s="350"/>
      <c r="V250" s="350"/>
      <c r="W250" s="350"/>
      <c r="X250" s="222" t="s">
        <v>125</v>
      </c>
      <c r="Y250" s="359">
        <f>ROUNDDOWN(O250/T250,1)</f>
        <v>0</v>
      </c>
      <c r="Z250" s="359"/>
      <c r="AA250" s="359"/>
      <c r="AB250" s="359"/>
      <c r="AC250" s="2"/>
      <c r="AD250" s="2"/>
      <c r="AE250" s="363">
        <f>IF($AL$228="週",AN245,AL245)</f>
        <v>0</v>
      </c>
      <c r="AF250" s="363"/>
      <c r="AG250" s="363"/>
      <c r="AH250" s="363"/>
      <c r="AI250" s="222" t="s">
        <v>124</v>
      </c>
      <c r="AJ250" s="350">
        <f>IF($AL$228="週",$BE$6,$BI$6)</f>
        <v>40</v>
      </c>
      <c r="AK250" s="350"/>
      <c r="AL250" s="350"/>
      <c r="AM250" s="350"/>
      <c r="AN250" s="222" t="s">
        <v>125</v>
      </c>
      <c r="AO250" s="359">
        <f>ROUNDDOWN(AE250/AJ250,1)</f>
        <v>0</v>
      </c>
      <c r="AP250" s="359"/>
      <c r="AQ250" s="359"/>
      <c r="AR250" s="359"/>
      <c r="AS250" s="2"/>
      <c r="AT250" s="2"/>
    </row>
    <row r="251" spans="15:46" ht="20.25" customHeight="1" x14ac:dyDescent="0.45">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5">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5">
      <c r="O253" s="115" t="s">
        <v>115</v>
      </c>
      <c r="P253" s="115"/>
      <c r="Q253" s="115"/>
      <c r="R253" s="115"/>
      <c r="S253" s="115"/>
      <c r="T253" s="115"/>
      <c r="U253" s="115"/>
      <c r="V253" s="115"/>
      <c r="W253" s="115"/>
      <c r="X253" s="116"/>
      <c r="Y253" s="348"/>
      <c r="Z253" s="348"/>
      <c r="AA253" s="348"/>
      <c r="AB253" s="348"/>
      <c r="AC253" s="2"/>
      <c r="AD253" s="2"/>
      <c r="AE253" s="115" t="s">
        <v>115</v>
      </c>
      <c r="AF253" s="115"/>
      <c r="AG253" s="115"/>
      <c r="AH253" s="115"/>
      <c r="AI253" s="115"/>
      <c r="AJ253" s="115"/>
      <c r="AK253" s="115"/>
      <c r="AL253" s="115"/>
      <c r="AM253" s="115"/>
      <c r="AN253" s="116"/>
      <c r="AO253" s="348"/>
      <c r="AP253" s="348"/>
      <c r="AQ253" s="348"/>
      <c r="AR253" s="348"/>
      <c r="AS253" s="2"/>
      <c r="AT253" s="2"/>
    </row>
    <row r="254" spans="15:46" ht="20.25" customHeight="1" x14ac:dyDescent="0.45">
      <c r="O254" s="119" t="s">
        <v>127</v>
      </c>
      <c r="P254" s="119"/>
      <c r="Q254" s="119"/>
      <c r="R254" s="119"/>
      <c r="S254" s="119"/>
      <c r="T254" s="115" t="s">
        <v>128</v>
      </c>
      <c r="U254" s="119"/>
      <c r="V254" s="119"/>
      <c r="W254" s="119"/>
      <c r="X254" s="119"/>
      <c r="Y254" s="347" t="s">
        <v>119</v>
      </c>
      <c r="Z254" s="347"/>
      <c r="AA254" s="347"/>
      <c r="AB254" s="347"/>
      <c r="AC254" s="2"/>
      <c r="AD254" s="2"/>
      <c r="AE254" s="119" t="s">
        <v>127</v>
      </c>
      <c r="AF254" s="119"/>
      <c r="AG254" s="119"/>
      <c r="AH254" s="119"/>
      <c r="AI254" s="119"/>
      <c r="AJ254" s="115" t="s">
        <v>128</v>
      </c>
      <c r="AK254" s="119"/>
      <c r="AL254" s="119"/>
      <c r="AM254" s="119"/>
      <c r="AN254" s="119"/>
      <c r="AO254" s="347" t="s">
        <v>119</v>
      </c>
      <c r="AP254" s="347"/>
      <c r="AQ254" s="347"/>
      <c r="AR254" s="347"/>
      <c r="AS254" s="2"/>
      <c r="AT254" s="2"/>
    </row>
    <row r="255" spans="15:46" ht="20.25" customHeight="1" x14ac:dyDescent="0.45">
      <c r="O255" s="350">
        <f>AA245</f>
        <v>0</v>
      </c>
      <c r="P255" s="350"/>
      <c r="Q255" s="350"/>
      <c r="R255" s="350"/>
      <c r="S255" s="222" t="s">
        <v>129</v>
      </c>
      <c r="T255" s="359">
        <f>Y250</f>
        <v>0</v>
      </c>
      <c r="U255" s="359"/>
      <c r="V255" s="359"/>
      <c r="W255" s="359"/>
      <c r="X255" s="222" t="s">
        <v>125</v>
      </c>
      <c r="Y255" s="360">
        <f>ROUNDDOWN(O255+T255,1)</f>
        <v>0</v>
      </c>
      <c r="Z255" s="360"/>
      <c r="AA255" s="360"/>
      <c r="AB255" s="360"/>
      <c r="AC255" s="127"/>
      <c r="AD255" s="127"/>
      <c r="AE255" s="361">
        <f>AQ245</f>
        <v>0</v>
      </c>
      <c r="AF255" s="361"/>
      <c r="AG255" s="361"/>
      <c r="AH255" s="361"/>
      <c r="AI255" s="125" t="s">
        <v>129</v>
      </c>
      <c r="AJ255" s="362">
        <f>AO250</f>
        <v>0</v>
      </c>
      <c r="AK255" s="362"/>
      <c r="AL255" s="362"/>
      <c r="AM255" s="362"/>
      <c r="AN255" s="125" t="s">
        <v>125</v>
      </c>
      <c r="AO255" s="360">
        <f>ROUNDDOWN(AE255+AJ255,1)</f>
        <v>0</v>
      </c>
      <c r="AP255" s="360"/>
      <c r="AQ255" s="360"/>
      <c r="AR255" s="360"/>
      <c r="AS255" s="2"/>
      <c r="AT255" s="2"/>
    </row>
    <row r="256" spans="15:46" ht="20.25" customHeight="1" x14ac:dyDescent="0.45"/>
    <row r="277" spans="1:63" x14ac:dyDescent="0.45">
      <c r="AU277" s="13"/>
      <c r="AV277" s="13"/>
      <c r="AW277" s="13"/>
      <c r="AX277" s="13"/>
      <c r="AY277" s="13"/>
      <c r="AZ277" s="13"/>
      <c r="BA277" s="13"/>
      <c r="BB277" s="13"/>
      <c r="BC277" s="13"/>
      <c r="BD277" s="10"/>
      <c r="BE277" s="10"/>
      <c r="BF277" s="10"/>
      <c r="BG277" s="10"/>
      <c r="BH277" s="10"/>
      <c r="BI277" s="10"/>
    </row>
    <row r="278" spans="1:63" x14ac:dyDescent="0.45">
      <c r="AU278" s="13"/>
      <c r="AV278" s="13"/>
      <c r="AW278" s="13"/>
      <c r="AX278" s="13"/>
      <c r="AY278" s="13"/>
      <c r="AZ278" s="13"/>
      <c r="BA278" s="13"/>
      <c r="BB278" s="13"/>
      <c r="BC278" s="13"/>
      <c r="BD278" s="10"/>
      <c r="BE278" s="10"/>
      <c r="BF278" s="10"/>
      <c r="BG278" s="10"/>
      <c r="BH278" s="10"/>
      <c r="BI278" s="10"/>
    </row>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42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BE10" xr:uid="{00000000-0002-0000-0300-00000A000000}"/>
  </dataValidations>
  <printOptions horizontalCentered="1"/>
  <pageMargins left="0.15748031496062992" right="0.15748031496062992" top="0.59055118110236227" bottom="0.27559055118110237"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159</v>
      </c>
      <c r="F3" s="79" t="s">
        <v>160</v>
      </c>
      <c r="G3" s="78"/>
      <c r="H3" s="78"/>
      <c r="I3" s="78"/>
      <c r="J3" s="79"/>
      <c r="K3" s="78"/>
      <c r="L3" s="78"/>
    </row>
    <row r="4" spans="2:14" x14ac:dyDescent="0.45">
      <c r="B4" s="76"/>
      <c r="F4" s="376" t="s">
        <v>34</v>
      </c>
      <c r="G4" s="376"/>
      <c r="H4" s="376"/>
      <c r="I4" s="376"/>
      <c r="J4" s="376"/>
      <c r="K4" s="376"/>
      <c r="L4" s="376"/>
      <c r="N4" s="376" t="s">
        <v>167</v>
      </c>
    </row>
    <row r="5" spans="2:14" x14ac:dyDescent="0.45">
      <c r="B5" s="74" t="s">
        <v>20</v>
      </c>
      <c r="C5" s="74" t="s">
        <v>4</v>
      </c>
      <c r="F5" s="74" t="s">
        <v>168</v>
      </c>
      <c r="G5" s="74"/>
      <c r="H5" s="74" t="s">
        <v>169</v>
      </c>
      <c r="J5" s="74" t="s">
        <v>35</v>
      </c>
      <c r="L5" s="74" t="s">
        <v>34</v>
      </c>
      <c r="N5" s="376"/>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5">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5">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5">
      <c r="C49" s="76" t="s">
        <v>174</v>
      </c>
      <c r="D49" s="76"/>
    </row>
    <row r="50" spans="3:4" x14ac:dyDescent="0.45">
      <c r="C50" s="76" t="s">
        <v>175</v>
      </c>
      <c r="D50" s="76"/>
    </row>
    <row r="51" spans="3:4" x14ac:dyDescent="0.45">
      <c r="C51" s="76" t="s">
        <v>176</v>
      </c>
      <c r="D51" s="76"/>
    </row>
    <row r="52" spans="3:4" x14ac:dyDescent="0.45">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247</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17.25" customHeight="1" x14ac:dyDescent="0.45">
      <c r="B19" s="43" t="s">
        <v>274</v>
      </c>
      <c r="C19" s="43"/>
      <c r="D19" s="43"/>
    </row>
    <row r="20" spans="2:4" s="45" customFormat="1" ht="17.25" customHeight="1" x14ac:dyDescent="0.45">
      <c r="B20" s="43" t="s">
        <v>296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204</v>
      </c>
    </row>
    <row r="26" spans="2:4" s="45" customFormat="1" ht="17.25" customHeight="1" x14ac:dyDescent="0.45">
      <c r="B26" s="43"/>
      <c r="C26" s="22">
        <v>4</v>
      </c>
      <c r="D26" s="49" t="s">
        <v>104</v>
      </c>
    </row>
    <row r="27" spans="2:4" s="45" customFormat="1" ht="17.25" customHeight="1" x14ac:dyDescent="0.45">
      <c r="B27" s="43"/>
      <c r="C27" s="22">
        <v>5</v>
      </c>
      <c r="D27" s="49" t="s">
        <v>102</v>
      </c>
    </row>
    <row r="28" spans="2:4" s="45" customFormat="1" ht="17.25" customHeight="1" x14ac:dyDescent="0.45">
      <c r="B28" s="43"/>
      <c r="C28" s="22">
        <v>6</v>
      </c>
      <c r="D28" s="49" t="s">
        <v>103</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71</v>
      </c>
    </row>
    <row r="33" spans="2:25" s="45" customFormat="1" ht="17.25" customHeight="1" x14ac:dyDescent="0.45">
      <c r="B33" s="43"/>
      <c r="C33" s="22">
        <v>11</v>
      </c>
      <c r="D33" s="49" t="s">
        <v>234</v>
      </c>
    </row>
    <row r="34" spans="2:25" s="45" customFormat="1" ht="17.25" customHeight="1" x14ac:dyDescent="0.45">
      <c r="B34" s="43"/>
      <c r="C34" s="22">
        <v>12</v>
      </c>
      <c r="D34" s="49" t="s">
        <v>205</v>
      </c>
    </row>
    <row r="35" spans="2:25" s="45" customFormat="1" ht="17.25" customHeight="1" x14ac:dyDescent="0.45">
      <c r="B35" s="43"/>
      <c r="C35" s="22">
        <v>13</v>
      </c>
      <c r="D35" s="49" t="s">
        <v>206</v>
      </c>
    </row>
    <row r="36" spans="2:25" s="45" customFormat="1" ht="17.25" customHeight="1" x14ac:dyDescent="0.45">
      <c r="B36" s="43"/>
      <c r="C36" s="22">
        <v>14</v>
      </c>
      <c r="D36" s="49" t="s">
        <v>207</v>
      </c>
    </row>
    <row r="37" spans="2:25" s="45" customFormat="1" ht="17.25" customHeight="1" x14ac:dyDescent="0.45">
      <c r="B37" s="43"/>
      <c r="C37" s="46"/>
      <c r="D37" s="48"/>
    </row>
    <row r="38" spans="2:25" s="45" customFormat="1" ht="17.25" customHeight="1" x14ac:dyDescent="0.45">
      <c r="B38" s="43" t="s">
        <v>275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276</v>
      </c>
      <c r="C51" s="43"/>
      <c r="D51" s="43"/>
    </row>
    <row r="52" spans="2:51" s="45" customFormat="1" ht="17.25" customHeight="1" x14ac:dyDescent="0.45">
      <c r="B52" s="43" t="s">
        <v>150</v>
      </c>
      <c r="C52" s="43"/>
      <c r="D52" s="43"/>
      <c r="AH52" s="21"/>
      <c r="AI52" s="21"/>
      <c r="AJ52" s="21"/>
      <c r="AK52" s="21"/>
      <c r="AL52" s="21"/>
      <c r="AM52" s="21"/>
      <c r="AN52" s="21"/>
      <c r="AO52" s="21"/>
      <c r="AP52" s="21"/>
      <c r="AQ52" s="21"/>
      <c r="AR52" s="21"/>
      <c r="AS52" s="21"/>
    </row>
    <row r="53" spans="2:51" s="45" customFormat="1" ht="17.25" customHeight="1" x14ac:dyDescent="0.45">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277</v>
      </c>
      <c r="C55" s="43"/>
    </row>
    <row r="56" spans="2:51" s="45" customFormat="1" ht="17.25" customHeight="1" x14ac:dyDescent="0.45">
      <c r="B56" s="43"/>
      <c r="C56" s="43"/>
    </row>
    <row r="57" spans="2:51" s="45" customFormat="1" ht="17.25" customHeight="1" x14ac:dyDescent="0.45">
      <c r="B57" s="43" t="s">
        <v>278</v>
      </c>
      <c r="C57" s="43"/>
    </row>
    <row r="58" spans="2:51" s="45" customFormat="1" ht="17.25" customHeight="1" x14ac:dyDescent="0.45">
      <c r="B58" s="43" t="s">
        <v>194</v>
      </c>
      <c r="C58" s="43"/>
    </row>
    <row r="59" spans="2:51" s="45" customFormat="1" ht="17.25" customHeight="1" x14ac:dyDescent="0.45">
      <c r="B59" s="43"/>
      <c r="C59" s="43"/>
    </row>
    <row r="60" spans="2:51" s="45" customFormat="1" ht="17.25" customHeight="1" x14ac:dyDescent="0.45">
      <c r="B60" s="43" t="s">
        <v>279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280</v>
      </c>
      <c r="C63" s="43"/>
      <c r="D63" s="43"/>
    </row>
    <row r="64" spans="2:51" s="45" customFormat="1" ht="17.25" customHeight="1" x14ac:dyDescent="0.45">
      <c r="B64" s="43"/>
      <c r="C64" s="43"/>
      <c r="D64" s="43"/>
    </row>
    <row r="65" spans="2:54" s="45" customFormat="1" ht="17.25" customHeight="1" x14ac:dyDescent="0.45">
      <c r="B65" s="50" t="s">
        <v>281</v>
      </c>
      <c r="C65" s="50"/>
      <c r="D65" s="43"/>
    </row>
    <row r="66" spans="2:54" s="45" customFormat="1" ht="17.25" customHeight="1" x14ac:dyDescent="0.45">
      <c r="B66" s="50" t="s">
        <v>99</v>
      </c>
      <c r="C66" s="50"/>
      <c r="D66" s="43"/>
    </row>
    <row r="67" spans="2:54" s="45" customFormat="1" ht="17.25" customHeight="1" x14ac:dyDescent="0.45">
      <c r="B67" s="50" t="s">
        <v>195</v>
      </c>
    </row>
    <row r="68" spans="2:54" s="45" customFormat="1" ht="17.25" customHeight="1" x14ac:dyDescent="0.45">
      <c r="B68" s="50"/>
    </row>
    <row r="69" spans="2:54" s="45" customFormat="1" ht="17.25" customHeight="1" x14ac:dyDescent="0.45">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199" t="s">
        <v>197</v>
      </c>
    </row>
    <row r="72" spans="2:54" ht="18.75" customHeight="1" x14ac:dyDescent="0.45">
      <c r="B72" s="198" t="s">
        <v>198</v>
      </c>
    </row>
    <row r="73" spans="2:54" ht="18.75" customHeight="1" x14ac:dyDescent="0.45">
      <c r="B73" s="199" t="s">
        <v>199</v>
      </c>
    </row>
    <row r="74" spans="2:54" ht="18.75" customHeight="1" x14ac:dyDescent="0.45">
      <c r="B74" s="198" t="s">
        <v>297</v>
      </c>
    </row>
    <row r="75" spans="2:54" ht="18.75" customHeight="1" x14ac:dyDescent="0.45">
      <c r="B75" s="198" t="s">
        <v>298</v>
      </c>
    </row>
    <row r="76" spans="2:54" ht="18.75" customHeight="1" x14ac:dyDescent="0.45">
      <c r="B76" s="198" t="s">
        <v>299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248</v>
      </c>
      <c r="C2" s="44"/>
      <c r="D2" s="43"/>
      <c r="E2" s="43"/>
      <c r="F2" s="43"/>
    </row>
    <row r="3" spans="2:11" s="45" customFormat="1" ht="20.25" customHeight="1" x14ac:dyDescent="0.45">
      <c r="B3" s="44"/>
      <c r="C3" s="44"/>
      <c r="D3" s="43"/>
      <c r="E3" s="43"/>
      <c r="F3" s="43"/>
    </row>
    <row r="4" spans="2:11" s="50" customFormat="1" ht="20.25" customHeight="1" x14ac:dyDescent="0.45">
      <c r="B4" s="70"/>
      <c r="C4" s="43" t="s">
        <v>161</v>
      </c>
      <c r="D4" s="43"/>
      <c r="F4" s="403" t="s">
        <v>162</v>
      </c>
      <c r="G4" s="403"/>
      <c r="H4" s="403"/>
      <c r="I4" s="403"/>
      <c r="J4" s="403"/>
      <c r="K4" s="403"/>
    </row>
    <row r="5" spans="2:11" s="50" customFormat="1" ht="20.25" customHeight="1" x14ac:dyDescent="0.45">
      <c r="B5" s="71"/>
      <c r="C5" s="43" t="s">
        <v>163</v>
      </c>
      <c r="D5" s="43"/>
      <c r="F5" s="403"/>
      <c r="G5" s="403"/>
      <c r="H5" s="403"/>
      <c r="I5" s="403"/>
      <c r="J5" s="403"/>
      <c r="K5" s="403"/>
    </row>
    <row r="6" spans="2:11" s="45" customFormat="1" ht="20.25" customHeight="1" x14ac:dyDescent="0.45">
      <c r="B6" s="47" t="s">
        <v>156</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191</v>
      </c>
      <c r="C10" s="44"/>
      <c r="D10" s="43"/>
      <c r="E10" s="43"/>
      <c r="F10" s="43"/>
    </row>
    <row r="11" spans="2:11" s="45" customFormat="1" ht="20.25" customHeight="1" x14ac:dyDescent="0.45">
      <c r="B11" s="43"/>
      <c r="C11" s="44"/>
      <c r="D11" s="43"/>
    </row>
    <row r="12" spans="2:11" s="45" customFormat="1" ht="20.25" customHeight="1" x14ac:dyDescent="0.45">
      <c r="B12" s="43" t="s">
        <v>200</v>
      </c>
      <c r="C12" s="44"/>
      <c r="D12" s="43"/>
    </row>
    <row r="13" spans="2:11" s="45" customFormat="1" ht="20.25" customHeight="1" x14ac:dyDescent="0.45">
      <c r="B13" s="43"/>
      <c r="C13" s="44"/>
      <c r="D13" s="43"/>
    </row>
    <row r="14" spans="2:11" s="45" customFormat="1" ht="20.25" customHeight="1" x14ac:dyDescent="0.45">
      <c r="B14" s="43" t="s">
        <v>192</v>
      </c>
      <c r="C14" s="44"/>
      <c r="D14" s="43"/>
    </row>
    <row r="15" spans="2:11" s="45" customFormat="1" ht="20.25" customHeight="1" x14ac:dyDescent="0.45">
      <c r="B15" s="43"/>
      <c r="C15" s="44"/>
      <c r="D15" s="43"/>
    </row>
    <row r="16" spans="2:11" s="45" customFormat="1" ht="20.25" customHeight="1" x14ac:dyDescent="0.45">
      <c r="B16" s="43" t="s">
        <v>272</v>
      </c>
      <c r="C16" s="44"/>
      <c r="D16" s="43"/>
    </row>
    <row r="17" spans="2:4" s="45" customFormat="1" ht="20.25" customHeight="1" x14ac:dyDescent="0.45">
      <c r="B17" s="43" t="s">
        <v>273</v>
      </c>
      <c r="C17" s="44"/>
      <c r="D17" s="43"/>
    </row>
    <row r="18" spans="2:4" s="45" customFormat="1" ht="20.25" customHeight="1" x14ac:dyDescent="0.45">
      <c r="B18" s="43"/>
      <c r="C18" s="44"/>
      <c r="D18" s="43"/>
    </row>
    <row r="19" spans="2:4" s="45" customFormat="1" ht="20.25" customHeight="1" x14ac:dyDescent="0.45">
      <c r="B19" s="43" t="s">
        <v>283</v>
      </c>
      <c r="C19" s="44"/>
      <c r="D19" s="43"/>
    </row>
    <row r="20" spans="2:4" s="45" customFormat="1" ht="20.25" customHeight="1" x14ac:dyDescent="0.45">
      <c r="B20" s="43" t="s">
        <v>145</v>
      </c>
      <c r="C20" s="44"/>
      <c r="D20" s="43"/>
    </row>
    <row r="21" spans="2:4" s="45" customFormat="1" ht="20.25" customHeight="1" x14ac:dyDescent="0.45">
      <c r="B21" s="43" t="s">
        <v>146</v>
      </c>
      <c r="C21" s="44"/>
      <c r="D21" s="43"/>
    </row>
    <row r="22" spans="2:4" s="45" customFormat="1" ht="20.25" customHeight="1" x14ac:dyDescent="0.45">
      <c r="B22" s="43"/>
      <c r="C22" s="44"/>
      <c r="D22" s="43"/>
    </row>
    <row r="23" spans="2:4" s="45" customFormat="1" ht="20.25" customHeight="1" x14ac:dyDescent="0.45">
      <c r="B23" s="43" t="s">
        <v>284</v>
      </c>
      <c r="C23" s="44"/>
      <c r="D23" s="43"/>
    </row>
    <row r="24" spans="2:4" s="45" customFormat="1" ht="20.25" customHeight="1" x14ac:dyDescent="0.45">
      <c r="B24" s="43" t="s">
        <v>147</v>
      </c>
      <c r="C24" s="44"/>
      <c r="D24" s="43"/>
    </row>
    <row r="25" spans="2:4" s="45" customFormat="1" ht="20.25" customHeight="1" x14ac:dyDescent="0.45">
      <c r="B25" s="43" t="s">
        <v>148</v>
      </c>
      <c r="C25" s="44"/>
      <c r="D25" s="43"/>
    </row>
    <row r="26" spans="2:4" s="45" customFormat="1" ht="20.25" customHeight="1" x14ac:dyDescent="0.45">
      <c r="B26" s="43" t="s">
        <v>149</v>
      </c>
      <c r="C26" s="44"/>
      <c r="D26" s="43"/>
    </row>
    <row r="27" spans="2:4" s="45" customFormat="1" ht="20.25" customHeight="1" x14ac:dyDescent="0.45">
      <c r="B27" s="43"/>
      <c r="C27" s="43"/>
      <c r="D27" s="43"/>
    </row>
    <row r="28" spans="2:4" s="45" customFormat="1" ht="17.25" customHeight="1" x14ac:dyDescent="0.45">
      <c r="B28" s="43" t="s">
        <v>285</v>
      </c>
      <c r="C28" s="43"/>
      <c r="D28" s="43"/>
    </row>
    <row r="29" spans="2:4" s="45" customFormat="1" ht="17.25" customHeight="1" x14ac:dyDescent="0.45">
      <c r="B29" s="43" t="s">
        <v>144</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204</v>
      </c>
    </row>
    <row r="35" spans="2:6" s="45" customFormat="1" ht="17.25" customHeight="1" x14ac:dyDescent="0.45">
      <c r="B35" s="43"/>
      <c r="C35" s="22">
        <v>4</v>
      </c>
      <c r="D35" s="49" t="s">
        <v>104</v>
      </c>
    </row>
    <row r="36" spans="2:6" s="45" customFormat="1" ht="17.25" customHeight="1" x14ac:dyDescent="0.45">
      <c r="B36" s="43"/>
      <c r="C36" s="22">
        <v>5</v>
      </c>
      <c r="D36" s="49" t="s">
        <v>102</v>
      </c>
    </row>
    <row r="37" spans="2:6" s="45" customFormat="1" ht="17.25" customHeight="1" x14ac:dyDescent="0.45">
      <c r="B37" s="43"/>
      <c r="C37" s="22">
        <v>6</v>
      </c>
      <c r="D37" s="49" t="s">
        <v>103</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71</v>
      </c>
    </row>
    <row r="42" spans="2:6" s="45" customFormat="1" ht="17.25" customHeight="1" x14ac:dyDescent="0.45">
      <c r="B42" s="43"/>
      <c r="C42" s="22">
        <v>11</v>
      </c>
      <c r="D42" s="49" t="s">
        <v>234</v>
      </c>
    </row>
    <row r="43" spans="2:6" s="45" customFormat="1" ht="17.25" customHeight="1" x14ac:dyDescent="0.45">
      <c r="B43" s="43"/>
      <c r="C43" s="22">
        <v>12</v>
      </c>
      <c r="D43" s="49" t="s">
        <v>205</v>
      </c>
    </row>
    <row r="44" spans="2:6" s="45" customFormat="1" ht="17.25" customHeight="1" x14ac:dyDescent="0.45">
      <c r="B44" s="43"/>
      <c r="C44" s="22">
        <v>13</v>
      </c>
      <c r="D44" s="49" t="s">
        <v>206</v>
      </c>
    </row>
    <row r="45" spans="2:6" s="45" customFormat="1" ht="17.25" customHeight="1" x14ac:dyDescent="0.45">
      <c r="B45" s="43"/>
      <c r="C45" s="22">
        <v>14</v>
      </c>
      <c r="D45" s="49" t="s">
        <v>207</v>
      </c>
    </row>
    <row r="46" spans="2:6" s="45" customFormat="1" ht="17.25" customHeight="1" x14ac:dyDescent="0.45">
      <c r="B46" s="43"/>
      <c r="C46" s="46"/>
      <c r="D46" s="48"/>
    </row>
    <row r="47" spans="2:6" s="45" customFormat="1" ht="17.25" customHeight="1" x14ac:dyDescent="0.45">
      <c r="B47" s="43" t="s">
        <v>286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287</v>
      </c>
      <c r="C60" s="43"/>
      <c r="D60" s="43"/>
    </row>
    <row r="61" spans="2:51" s="45" customFormat="1" ht="17.25" customHeight="1" x14ac:dyDescent="0.45">
      <c r="B61" s="43" t="s">
        <v>150</v>
      </c>
      <c r="C61" s="43"/>
      <c r="D61" s="43"/>
      <c r="AH61" s="21"/>
      <c r="AI61" s="21"/>
      <c r="AJ61" s="21"/>
      <c r="AK61" s="21"/>
      <c r="AL61" s="21"/>
      <c r="AM61" s="21"/>
      <c r="AN61" s="21"/>
      <c r="AO61" s="21"/>
      <c r="AP61" s="21"/>
      <c r="AQ61" s="21"/>
      <c r="AR61" s="21"/>
      <c r="AS61" s="21"/>
    </row>
    <row r="62" spans="2:51" s="45" customFormat="1" ht="17.25" customHeight="1" x14ac:dyDescent="0.45">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288</v>
      </c>
      <c r="C65" s="43"/>
    </row>
    <row r="66" spans="2:54" s="45" customFormat="1" ht="17.25" customHeight="1" x14ac:dyDescent="0.45">
      <c r="B66" s="43"/>
      <c r="C66" s="43"/>
    </row>
    <row r="67" spans="2:54" s="45" customFormat="1" ht="17.25" customHeight="1" x14ac:dyDescent="0.45">
      <c r="B67" s="43" t="s">
        <v>289</v>
      </c>
      <c r="C67" s="43"/>
    </row>
    <row r="68" spans="2:54" s="45" customFormat="1" ht="17.25" customHeight="1" x14ac:dyDescent="0.45">
      <c r="B68" s="43" t="s">
        <v>194</v>
      </c>
      <c r="C68" s="43"/>
    </row>
    <row r="69" spans="2:54" s="45" customFormat="1" ht="17.25" customHeight="1" x14ac:dyDescent="0.45">
      <c r="B69" s="43"/>
      <c r="C69" s="43"/>
    </row>
    <row r="70" spans="2:54" s="45" customFormat="1" ht="17.25" customHeight="1" x14ac:dyDescent="0.45">
      <c r="B70" s="43" t="s">
        <v>290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291</v>
      </c>
      <c r="C73" s="43"/>
      <c r="D73" s="43"/>
    </row>
    <row r="74" spans="2:54" s="45" customFormat="1" ht="17.25" customHeight="1" x14ac:dyDescent="0.45">
      <c r="B74" s="43"/>
      <c r="C74" s="43"/>
      <c r="D74" s="43"/>
    </row>
    <row r="75" spans="2:54" s="45" customFormat="1" ht="17.25" customHeight="1" x14ac:dyDescent="0.45">
      <c r="B75" s="50" t="s">
        <v>292</v>
      </c>
      <c r="C75" s="50"/>
      <c r="D75" s="43"/>
    </row>
    <row r="76" spans="2:54" s="45" customFormat="1" ht="17.25" customHeight="1" x14ac:dyDescent="0.45">
      <c r="B76" s="50" t="s">
        <v>99</v>
      </c>
      <c r="C76" s="50"/>
      <c r="D76" s="43"/>
    </row>
    <row r="77" spans="2:54" s="45" customFormat="1" ht="17.25" customHeight="1" x14ac:dyDescent="0.45">
      <c r="B77" s="50" t="s">
        <v>195</v>
      </c>
    </row>
    <row r="78" spans="2:54" s="45" customFormat="1" ht="17.25" customHeight="1" x14ac:dyDescent="0.45">
      <c r="B78" s="50"/>
    </row>
    <row r="79" spans="2:54" s="45" customFormat="1" ht="17.25" customHeight="1" x14ac:dyDescent="0.45">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199" t="s">
        <v>197</v>
      </c>
    </row>
    <row r="82" spans="2:2" ht="18.75" customHeight="1" x14ac:dyDescent="0.45">
      <c r="B82" s="198" t="s">
        <v>198</v>
      </c>
    </row>
    <row r="83" spans="2:2" ht="18.75" customHeight="1" x14ac:dyDescent="0.45">
      <c r="B83" s="199" t="s">
        <v>199</v>
      </c>
    </row>
    <row r="84" spans="2:2" ht="18.75" customHeight="1" x14ac:dyDescent="0.45">
      <c r="B84" s="198" t="s">
        <v>297</v>
      </c>
    </row>
    <row r="85" spans="2:2" ht="18.75" customHeight="1" x14ac:dyDescent="0.45">
      <c r="B85" s="198" t="s">
        <v>298</v>
      </c>
    </row>
    <row r="86" spans="2:2" ht="18.75" customHeight="1" x14ac:dyDescent="0.45">
      <c r="B86" s="198" t="s">
        <v>299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232</v>
      </c>
      <c r="D4" s="21"/>
    </row>
    <row r="5" spans="2:4" x14ac:dyDescent="0.45">
      <c r="B5" s="67">
        <v>2</v>
      </c>
      <c r="C5" s="68" t="s">
        <v>233</v>
      </c>
      <c r="D5" s="21"/>
    </row>
    <row r="6" spans="2:4" x14ac:dyDescent="0.45">
      <c r="B6" s="67">
        <v>3</v>
      </c>
      <c r="C6" s="68" t="s">
        <v>105</v>
      </c>
      <c r="D6" s="21"/>
    </row>
    <row r="7" spans="2:4" x14ac:dyDescent="0.45">
      <c r="B7" s="67">
        <v>4</v>
      </c>
      <c r="C7" s="68" t="s">
        <v>105</v>
      </c>
      <c r="D7" s="21"/>
    </row>
    <row r="8" spans="2:4" x14ac:dyDescent="0.45">
      <c r="B8" s="67">
        <v>5</v>
      </c>
      <c r="C8" s="68" t="s">
        <v>105</v>
      </c>
      <c r="D8" s="21"/>
    </row>
    <row r="9" spans="2:4" x14ac:dyDescent="0.45">
      <c r="B9" s="67">
        <v>6</v>
      </c>
      <c r="C9" s="68" t="s">
        <v>105</v>
      </c>
    </row>
    <row r="10" spans="2:4" x14ac:dyDescent="0.45">
      <c r="B10" s="67">
        <v>7</v>
      </c>
      <c r="C10" s="68" t="s">
        <v>105</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190</v>
      </c>
      <c r="D15" s="21"/>
    </row>
    <row r="16" spans="2:4" x14ac:dyDescent="0.45">
      <c r="B16" s="72">
        <v>13</v>
      </c>
      <c r="C16" s="68" t="s">
        <v>190</v>
      </c>
      <c r="D16" s="21"/>
    </row>
    <row r="17" spans="2:17" x14ac:dyDescent="0.45">
      <c r="B17" s="72">
        <v>14</v>
      </c>
      <c r="C17" s="68" t="s">
        <v>190</v>
      </c>
      <c r="D17" s="21"/>
    </row>
    <row r="19" spans="2:17" x14ac:dyDescent="0.45">
      <c r="B19" s="21" t="s">
        <v>86</v>
      </c>
    </row>
    <row r="20" spans="2:17" ht="18.600000000000001" thickBot="1" x14ac:dyDescent="0.5"/>
    <row r="21" spans="2:17" ht="20.399999999999999" thickBot="1" x14ac:dyDescent="0.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8" x14ac:dyDescent="0.45">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8" x14ac:dyDescent="0.45">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8" x14ac:dyDescent="0.45">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8" x14ac:dyDescent="0.45">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8" x14ac:dyDescent="0.45">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8" x14ac:dyDescent="0.45">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8" x14ac:dyDescent="0.45">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8" x14ac:dyDescent="0.45">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8" x14ac:dyDescent="0.45">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399999999999999" thickBot="1" x14ac:dyDescent="0.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5">
      <c r="C36" s="20" t="s">
        <v>164</v>
      </c>
    </row>
    <row r="37" spans="3:3" x14ac:dyDescent="0.45">
      <c r="C37" s="20" t="s">
        <v>74</v>
      </c>
    </row>
    <row r="38" spans="3:3" x14ac:dyDescent="0.45">
      <c r="C38" s="20" t="s">
        <v>165</v>
      </c>
    </row>
    <row r="39" spans="3:3" x14ac:dyDescent="0.45">
      <c r="C39" s="20" t="s">
        <v>75</v>
      </c>
    </row>
    <row r="40" spans="3:3" x14ac:dyDescent="0.45">
      <c r="C40" s="20" t="s">
        <v>111</v>
      </c>
    </row>
    <row r="41" spans="3:3" x14ac:dyDescent="0.45">
      <c r="C41" s="20" t="s">
        <v>208</v>
      </c>
    </row>
    <row r="42" spans="3:3" x14ac:dyDescent="0.45">
      <c r="C42" s="20" t="s">
        <v>235</v>
      </c>
    </row>
    <row r="43" spans="3:3" x14ac:dyDescent="0.45">
      <c r="C43" s="20" t="s">
        <v>236</v>
      </c>
    </row>
    <row r="44" spans="3:3" x14ac:dyDescent="0.45">
      <c r="C44" s="20" t="s">
        <v>237</v>
      </c>
    </row>
    <row r="45" spans="3:3" x14ac:dyDescent="0.45">
      <c r="C45" s="20" t="s">
        <v>209</v>
      </c>
    </row>
    <row r="46" spans="3:3" x14ac:dyDescent="0.45">
      <c r="C46" s="20" t="s">
        <v>210</v>
      </c>
    </row>
    <row r="47" spans="3:3" x14ac:dyDescent="0.45">
      <c r="C47" s="20" t="s">
        <v>211</v>
      </c>
    </row>
    <row r="48" spans="3:3" x14ac:dyDescent="0.45">
      <c r="C48" s="20" t="s">
        <v>238</v>
      </c>
    </row>
    <row r="49" spans="3:3" x14ac:dyDescent="0.45">
      <c r="C49" s="20" t="s">
        <v>239</v>
      </c>
    </row>
    <row r="50" spans="3:3" x14ac:dyDescent="0.45">
      <c r="C50" s="20" t="s">
        <v>212</v>
      </c>
    </row>
    <row r="51" spans="3:3" x14ac:dyDescent="0.45">
      <c r="C51" s="20" t="s">
        <v>213</v>
      </c>
    </row>
    <row r="52" spans="3:3" x14ac:dyDescent="0.45">
      <c r="C52" s="20" t="s">
        <v>214</v>
      </c>
    </row>
    <row r="54" spans="3:3" x14ac:dyDescent="0.45">
      <c r="C54" s="20" t="s">
        <v>76</v>
      </c>
    </row>
    <row r="55" spans="3:3" x14ac:dyDescent="0.45">
      <c r="C55" s="20" t="s">
        <v>77</v>
      </c>
    </row>
    <row r="57" spans="3:3" x14ac:dyDescent="0.45">
      <c r="C57" s="20" t="s">
        <v>166</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2021-03-24T10:20:45Z</cp:lastPrinted>
  <dcterms:created xsi:type="dcterms:W3CDTF">2020-01-28T01:12:50Z</dcterms:created>
  <dcterms:modified xsi:type="dcterms:W3CDTF">2023-12-18T01:06:48Z</dcterms:modified>
</cp:coreProperties>
</file>